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icitações2022\Pregão - 2022\Pregão 43-2022 - Serviços de Limpeza\"/>
    </mc:Choice>
  </mc:AlternateContent>
  <bookViews>
    <workbookView xWindow="0" yWindow="0" windowWidth="20490" windowHeight="7125" tabRatio="934" activeTab="1"/>
  </bookViews>
  <sheets>
    <sheet name="Totais" sheetId="19" r:id="rId1"/>
    <sheet name="Planilha Serviços" sheetId="5" r:id="rId2"/>
    <sheet name="Materiais" sheetId="26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5" i="5" l="1"/>
  <c r="U21" i="5"/>
  <c r="U19" i="5"/>
  <c r="U62" i="5"/>
  <c r="U44" i="5"/>
  <c r="U43" i="5"/>
  <c r="U40" i="5"/>
  <c r="U45" i="5" s="1"/>
  <c r="U129" i="5" s="1"/>
  <c r="U35" i="5"/>
  <c r="U34" i="5"/>
  <c r="U33" i="5"/>
  <c r="U32" i="5"/>
  <c r="U31" i="5"/>
  <c r="U36" i="5" s="1"/>
  <c r="U128" i="5" s="1"/>
  <c r="V21" i="5"/>
  <c r="V25" i="5"/>
  <c r="V31" i="5"/>
  <c r="V36" i="5" s="1"/>
  <c r="V128" i="5" s="1"/>
  <c r="V32" i="5"/>
  <c r="V33" i="5"/>
  <c r="V34" i="5"/>
  <c r="V35" i="5"/>
  <c r="V40" i="5"/>
  <c r="V43" i="5"/>
  <c r="V44" i="5"/>
  <c r="U27" i="5" l="1"/>
  <c r="U88" i="5" s="1"/>
  <c r="I13" i="5"/>
  <c r="V19" i="5" s="1"/>
  <c r="V27" i="5" s="1"/>
  <c r="J13" i="5"/>
  <c r="AF19" i="5" s="1"/>
  <c r="U90" i="5" l="1"/>
  <c r="U52" i="5"/>
  <c r="U127" i="5"/>
  <c r="U53" i="5"/>
  <c r="U77" i="5"/>
  <c r="U69" i="5"/>
  <c r="U50" i="5"/>
  <c r="U64" i="5"/>
  <c r="U83" i="5"/>
  <c r="U86" i="5"/>
  <c r="U61" i="5"/>
  <c r="U63" i="5" s="1"/>
  <c r="U56" i="5"/>
  <c r="U68" i="5"/>
  <c r="U85" i="5"/>
  <c r="U54" i="5"/>
  <c r="U55" i="5"/>
  <c r="U57" i="5"/>
  <c r="U78" i="5"/>
  <c r="U79" i="5"/>
  <c r="U51" i="5"/>
  <c r="U87" i="5"/>
  <c r="U84" i="5"/>
  <c r="U75" i="5"/>
  <c r="U74" i="5"/>
  <c r="U76" i="5"/>
  <c r="U89" i="5"/>
  <c r="V53" i="5"/>
  <c r="V69" i="5"/>
  <c r="V86" i="5"/>
  <c r="V54" i="5"/>
  <c r="V87" i="5"/>
  <c r="V55" i="5"/>
  <c r="V74" i="5"/>
  <c r="V88" i="5"/>
  <c r="V50" i="5"/>
  <c r="V64" i="5"/>
  <c r="V83" i="5"/>
  <c r="V127" i="5"/>
  <c r="V52" i="5"/>
  <c r="V85" i="5"/>
  <c r="V56" i="5"/>
  <c r="V75" i="5"/>
  <c r="V57" i="5"/>
  <c r="V76" i="5"/>
  <c r="V90" i="5"/>
  <c r="V77" i="5"/>
  <c r="V61" i="5"/>
  <c r="V78" i="5"/>
  <c r="V79" i="5"/>
  <c r="V51" i="5"/>
  <c r="V84" i="5"/>
  <c r="V68" i="5"/>
  <c r="V70" i="5" s="1"/>
  <c r="V96" i="5" s="1"/>
  <c r="AF44" i="5"/>
  <c r="AF43" i="5"/>
  <c r="AF40" i="5"/>
  <c r="AF35" i="5"/>
  <c r="AF34" i="5"/>
  <c r="AF33" i="5"/>
  <c r="AF32" i="5"/>
  <c r="AF31" i="5"/>
  <c r="AF27" i="5"/>
  <c r="AU39" i="26"/>
  <c r="AU57" i="26" s="1"/>
  <c r="AE19" i="5"/>
  <c r="AE27" i="5" s="1"/>
  <c r="AE44" i="5"/>
  <c r="AE43" i="5"/>
  <c r="AE40" i="5"/>
  <c r="AE35" i="5"/>
  <c r="AE34" i="5"/>
  <c r="AE33" i="5"/>
  <c r="AE32" i="5"/>
  <c r="AE31" i="5"/>
  <c r="AS39" i="26"/>
  <c r="AS57" i="26" s="1"/>
  <c r="AD44" i="5"/>
  <c r="AD43" i="5"/>
  <c r="AD40" i="5"/>
  <c r="AD35" i="5"/>
  <c r="AD34" i="5"/>
  <c r="AD33" i="5"/>
  <c r="AD36" i="5" s="1"/>
  <c r="AD128" i="5" s="1"/>
  <c r="AD32" i="5"/>
  <c r="AD31" i="5"/>
  <c r="AD19" i="5"/>
  <c r="AD27" i="5" s="1"/>
  <c r="AQ39" i="26"/>
  <c r="AQ57" i="26" s="1"/>
  <c r="AC44" i="5"/>
  <c r="AC43" i="5"/>
  <c r="AC40" i="5"/>
  <c r="AC35" i="5"/>
  <c r="AC34" i="5"/>
  <c r="AC33" i="5"/>
  <c r="AC32" i="5"/>
  <c r="AC31" i="5"/>
  <c r="AC25" i="5"/>
  <c r="AC19" i="5"/>
  <c r="AU46" i="26"/>
  <c r="AU47" i="26"/>
  <c r="AU48" i="26"/>
  <c r="AU49" i="26"/>
  <c r="AU50" i="26"/>
  <c r="AU51" i="26"/>
  <c r="AU52" i="26"/>
  <c r="AU53" i="26"/>
  <c r="AU54" i="26"/>
  <c r="AU45" i="26"/>
  <c r="AS46" i="26"/>
  <c r="AS47" i="26"/>
  <c r="AS48" i="26"/>
  <c r="AS49" i="26"/>
  <c r="AS50" i="26"/>
  <c r="AS51" i="26"/>
  <c r="AS52" i="26"/>
  <c r="AS53" i="26"/>
  <c r="AS54" i="26"/>
  <c r="AS45" i="26"/>
  <c r="AQ46" i="26"/>
  <c r="AQ47" i="26"/>
  <c r="AQ48" i="26"/>
  <c r="AQ49" i="26"/>
  <c r="AQ50" i="26"/>
  <c r="AQ51" i="26"/>
  <c r="AQ52" i="26"/>
  <c r="AQ53" i="26"/>
  <c r="AQ54" i="26"/>
  <c r="AQ45" i="26"/>
  <c r="AO46" i="26"/>
  <c r="AO47" i="26"/>
  <c r="AO48" i="26"/>
  <c r="AO49" i="26"/>
  <c r="AO50" i="26"/>
  <c r="AO51" i="26"/>
  <c r="AO52" i="26"/>
  <c r="AO53" i="26"/>
  <c r="AO54" i="26"/>
  <c r="AO45" i="26"/>
  <c r="AU9" i="26"/>
  <c r="AU10" i="26"/>
  <c r="AU11" i="26"/>
  <c r="AU12" i="26"/>
  <c r="AU13" i="26"/>
  <c r="AU14" i="26"/>
  <c r="AU15" i="26"/>
  <c r="AU16" i="26"/>
  <c r="AU17" i="26"/>
  <c r="AU18" i="26"/>
  <c r="AU19" i="26"/>
  <c r="AU20" i="26"/>
  <c r="AU21" i="26"/>
  <c r="AU22" i="26"/>
  <c r="AU23" i="26"/>
  <c r="AU24" i="26"/>
  <c r="AU25" i="26"/>
  <c r="AU26" i="26"/>
  <c r="AU27" i="26"/>
  <c r="AU28" i="26"/>
  <c r="AU29" i="26"/>
  <c r="AU30" i="26"/>
  <c r="AU31" i="26"/>
  <c r="AU32" i="26"/>
  <c r="AU33" i="26"/>
  <c r="AU34" i="26"/>
  <c r="AU35" i="26"/>
  <c r="AU36" i="26"/>
  <c r="AU37" i="26"/>
  <c r="AU8" i="26"/>
  <c r="AS9" i="26"/>
  <c r="AS10" i="26"/>
  <c r="AS11" i="26"/>
  <c r="AS12" i="26"/>
  <c r="AS13" i="26"/>
  <c r="AS14" i="26"/>
  <c r="AS15" i="26"/>
  <c r="AS16" i="26"/>
  <c r="AS17" i="26"/>
  <c r="AS18" i="26"/>
  <c r="AS19" i="26"/>
  <c r="AS20" i="26"/>
  <c r="AS21" i="26"/>
  <c r="AS22" i="26"/>
  <c r="AS23" i="26"/>
  <c r="AS24" i="26"/>
  <c r="AS25" i="26"/>
  <c r="AS26" i="26"/>
  <c r="AS27" i="26"/>
  <c r="AS28" i="26"/>
  <c r="AS29" i="26"/>
  <c r="AS30" i="26"/>
  <c r="AS31" i="26"/>
  <c r="AS32" i="26"/>
  <c r="AS33" i="26"/>
  <c r="AS34" i="26"/>
  <c r="AS35" i="26"/>
  <c r="AS36" i="26"/>
  <c r="AS37" i="26"/>
  <c r="AS8" i="26"/>
  <c r="AQ9" i="26"/>
  <c r="AQ10" i="26"/>
  <c r="AQ11" i="26"/>
  <c r="AQ12" i="26"/>
  <c r="AQ13" i="26"/>
  <c r="AQ14" i="26"/>
  <c r="AQ15" i="26"/>
  <c r="AQ16" i="26"/>
  <c r="AQ17" i="26"/>
  <c r="AQ18" i="26"/>
  <c r="AQ19" i="26"/>
  <c r="AQ20" i="26"/>
  <c r="AQ21" i="26"/>
  <c r="AQ22" i="26"/>
  <c r="AQ23" i="26"/>
  <c r="AQ24" i="26"/>
  <c r="AQ25" i="26"/>
  <c r="AQ26" i="26"/>
  <c r="AQ27" i="26"/>
  <c r="AQ28" i="26"/>
  <c r="AQ29" i="26"/>
  <c r="AQ30" i="26"/>
  <c r="AQ31" i="26"/>
  <c r="AQ32" i="26"/>
  <c r="AQ33" i="26"/>
  <c r="AQ34" i="26"/>
  <c r="AQ35" i="26"/>
  <c r="AQ36" i="26"/>
  <c r="AQ37" i="26"/>
  <c r="AQ8" i="26"/>
  <c r="AO39" i="26"/>
  <c r="AO57" i="26" s="1"/>
  <c r="AO9" i="26"/>
  <c r="AO10" i="26"/>
  <c r="AO11" i="26"/>
  <c r="AO12" i="26"/>
  <c r="AO13" i="26"/>
  <c r="AO14" i="26"/>
  <c r="AO15" i="26"/>
  <c r="AO16" i="26"/>
  <c r="AO17" i="26"/>
  <c r="AO18" i="26"/>
  <c r="AO19" i="26"/>
  <c r="AO20" i="26"/>
  <c r="AO21" i="26"/>
  <c r="AO22" i="26"/>
  <c r="AO23" i="26"/>
  <c r="AO24" i="26"/>
  <c r="AO25" i="26"/>
  <c r="AO26" i="26"/>
  <c r="AO27" i="26"/>
  <c r="AO28" i="26"/>
  <c r="AO29" i="26"/>
  <c r="AO30" i="26"/>
  <c r="AO31" i="26"/>
  <c r="AO32" i="26"/>
  <c r="AO33" i="26"/>
  <c r="AO34" i="26"/>
  <c r="AO35" i="26"/>
  <c r="AO36" i="26"/>
  <c r="AO37" i="26"/>
  <c r="AO8" i="26"/>
  <c r="AB44" i="5"/>
  <c r="AB43" i="5"/>
  <c r="AB40" i="5"/>
  <c r="AB35" i="5"/>
  <c r="AB34" i="5"/>
  <c r="AB33" i="5"/>
  <c r="AB32" i="5"/>
  <c r="AB31" i="5"/>
  <c r="AB25" i="5"/>
  <c r="AB19" i="5"/>
  <c r="AB27" i="5" s="1"/>
  <c r="AM46" i="26"/>
  <c r="AM47" i="26"/>
  <c r="AM48" i="26"/>
  <c r="AM49" i="26"/>
  <c r="AM50" i="26"/>
  <c r="AM51" i="26"/>
  <c r="AM52" i="26"/>
  <c r="AM53" i="26"/>
  <c r="AM54" i="26"/>
  <c r="AM45" i="26"/>
  <c r="AM39" i="26"/>
  <c r="AM57" i="26" s="1"/>
  <c r="AM9" i="26"/>
  <c r="AM10" i="26"/>
  <c r="AM11" i="26"/>
  <c r="AM12" i="26"/>
  <c r="AM13" i="26"/>
  <c r="AM14" i="26"/>
  <c r="AM15" i="26"/>
  <c r="AM16" i="26"/>
  <c r="AM17" i="26"/>
  <c r="AM18" i="26"/>
  <c r="AM19" i="26"/>
  <c r="AM20" i="26"/>
  <c r="AM21" i="26"/>
  <c r="AM22" i="26"/>
  <c r="AM23" i="26"/>
  <c r="AM24" i="26"/>
  <c r="AM25" i="26"/>
  <c r="AM26" i="26"/>
  <c r="AM27" i="26"/>
  <c r="AM28" i="26"/>
  <c r="AM29" i="26"/>
  <c r="AM30" i="26"/>
  <c r="AM31" i="26"/>
  <c r="AM32" i="26"/>
  <c r="AM33" i="26"/>
  <c r="AM34" i="26"/>
  <c r="AM35" i="26"/>
  <c r="AM36" i="26"/>
  <c r="AM37" i="26"/>
  <c r="AM8" i="26"/>
  <c r="AA44" i="5"/>
  <c r="AA43" i="5"/>
  <c r="AA40" i="5"/>
  <c r="AA35" i="5"/>
  <c r="AA34" i="5"/>
  <c r="AA33" i="5"/>
  <c r="AA32" i="5"/>
  <c r="AA31" i="5"/>
  <c r="AA25" i="5"/>
  <c r="AA19" i="5"/>
  <c r="AK46" i="26"/>
  <c r="AK47" i="26"/>
  <c r="AK48" i="26"/>
  <c r="AK49" i="26"/>
  <c r="AK50" i="26"/>
  <c r="AK51" i="26"/>
  <c r="AK52" i="26"/>
  <c r="AK53" i="26"/>
  <c r="AK54" i="26"/>
  <c r="AK45" i="26"/>
  <c r="AK39" i="26"/>
  <c r="AK57" i="26" s="1"/>
  <c r="AK9" i="26"/>
  <c r="AK10" i="26"/>
  <c r="AK11" i="26"/>
  <c r="AK12" i="26"/>
  <c r="AK13" i="26"/>
  <c r="AK14" i="26"/>
  <c r="AK15" i="26"/>
  <c r="AK16" i="26"/>
  <c r="AK17" i="26"/>
  <c r="AK18" i="26"/>
  <c r="AK19" i="26"/>
  <c r="AK20" i="26"/>
  <c r="AK21" i="26"/>
  <c r="AK22" i="26"/>
  <c r="AK23" i="26"/>
  <c r="AK24" i="26"/>
  <c r="AK25" i="26"/>
  <c r="AK26" i="26"/>
  <c r="AK27" i="26"/>
  <c r="AK28" i="26"/>
  <c r="AK29" i="26"/>
  <c r="AK30" i="26"/>
  <c r="AK31" i="26"/>
  <c r="AK32" i="26"/>
  <c r="AK33" i="26"/>
  <c r="AK34" i="26"/>
  <c r="AK35" i="26"/>
  <c r="AK36" i="26"/>
  <c r="AK37" i="26"/>
  <c r="AK8" i="26"/>
  <c r="Z44" i="5"/>
  <c r="Z43" i="5"/>
  <c r="Z40" i="5"/>
  <c r="Z35" i="5"/>
  <c r="Z34" i="5"/>
  <c r="Z33" i="5"/>
  <c r="Z32" i="5"/>
  <c r="Z31" i="5"/>
  <c r="Z25" i="5"/>
  <c r="Z19" i="5"/>
  <c r="Z27" i="5" s="1"/>
  <c r="Z127" i="5" s="1"/>
  <c r="AI46" i="26"/>
  <c r="AI47" i="26"/>
  <c r="AI48" i="26"/>
  <c r="AI49" i="26"/>
  <c r="AI50" i="26"/>
  <c r="AI51" i="26"/>
  <c r="AI52" i="26"/>
  <c r="AI53" i="26"/>
  <c r="AI54" i="26"/>
  <c r="AI45" i="26"/>
  <c r="AI39" i="26"/>
  <c r="AI57" i="26" s="1"/>
  <c r="AI9" i="26"/>
  <c r="AI10" i="26"/>
  <c r="AI11" i="26"/>
  <c r="AI12" i="26"/>
  <c r="AI13" i="26"/>
  <c r="AI14" i="26"/>
  <c r="AI15" i="26"/>
  <c r="AI16" i="26"/>
  <c r="AI17" i="26"/>
  <c r="AI18" i="26"/>
  <c r="AI19" i="26"/>
  <c r="AI20" i="26"/>
  <c r="AI21" i="26"/>
  <c r="AI22" i="26"/>
  <c r="AI23" i="26"/>
  <c r="AI24" i="26"/>
  <c r="AI25" i="26"/>
  <c r="AI26" i="26"/>
  <c r="AI27" i="26"/>
  <c r="AI28" i="26"/>
  <c r="AI29" i="26"/>
  <c r="AI30" i="26"/>
  <c r="AI31" i="26"/>
  <c r="AI32" i="26"/>
  <c r="AI33" i="26"/>
  <c r="AI34" i="26"/>
  <c r="AI35" i="26"/>
  <c r="AI36" i="26"/>
  <c r="AI37" i="26"/>
  <c r="AI8" i="26"/>
  <c r="Y44" i="5"/>
  <c r="Y43" i="5"/>
  <c r="Y40" i="5"/>
  <c r="Y35" i="5"/>
  <c r="Y34" i="5"/>
  <c r="Y33" i="5"/>
  <c r="Y32" i="5"/>
  <c r="Y31" i="5"/>
  <c r="Y25" i="5"/>
  <c r="Y19" i="5"/>
  <c r="AG46" i="26"/>
  <c r="AG47" i="26"/>
  <c r="AG48" i="26"/>
  <c r="AG49" i="26"/>
  <c r="AG50" i="26"/>
  <c r="AG51" i="26"/>
  <c r="AG52" i="26"/>
  <c r="AG53" i="26"/>
  <c r="AG54" i="26"/>
  <c r="AG45" i="26"/>
  <c r="AG39" i="26"/>
  <c r="AG57" i="26" s="1"/>
  <c r="AG9" i="26"/>
  <c r="AG10" i="26"/>
  <c r="AG11" i="26"/>
  <c r="AG12" i="26"/>
  <c r="AG13" i="26"/>
  <c r="AG14" i="26"/>
  <c r="AG15" i="26"/>
  <c r="AG16" i="26"/>
  <c r="AG17" i="26"/>
  <c r="AG18" i="26"/>
  <c r="AG19" i="26"/>
  <c r="AG20" i="26"/>
  <c r="AG21" i="26"/>
  <c r="AG22" i="26"/>
  <c r="AG23" i="26"/>
  <c r="AG24" i="26"/>
  <c r="AG25" i="26"/>
  <c r="AG26" i="26"/>
  <c r="AG27" i="26"/>
  <c r="AG28" i="26"/>
  <c r="AG29" i="26"/>
  <c r="AG30" i="26"/>
  <c r="AG31" i="26"/>
  <c r="AG32" i="26"/>
  <c r="AG33" i="26"/>
  <c r="AG34" i="26"/>
  <c r="AG35" i="26"/>
  <c r="AG36" i="26"/>
  <c r="AG37" i="26"/>
  <c r="AG8" i="26"/>
  <c r="X44" i="5"/>
  <c r="X43" i="5"/>
  <c r="X40" i="5"/>
  <c r="X35" i="5"/>
  <c r="X34" i="5"/>
  <c r="X33" i="5"/>
  <c r="X32" i="5"/>
  <c r="X31" i="5"/>
  <c r="X25" i="5"/>
  <c r="X19" i="5"/>
  <c r="X27" i="5" s="1"/>
  <c r="AE46" i="26"/>
  <c r="AE47" i="26"/>
  <c r="AE48" i="26"/>
  <c r="AE49" i="26"/>
  <c r="AE50" i="26"/>
  <c r="AE51" i="26"/>
  <c r="AE52" i="26"/>
  <c r="AE53" i="26"/>
  <c r="AE54" i="26"/>
  <c r="AE45" i="26"/>
  <c r="AE39" i="26"/>
  <c r="AE57" i="26" s="1"/>
  <c r="AE9" i="26"/>
  <c r="AE10" i="26"/>
  <c r="AE11" i="26"/>
  <c r="AE12" i="26"/>
  <c r="AE13" i="26"/>
  <c r="AE14" i="26"/>
  <c r="AE15" i="26"/>
  <c r="AE16" i="26"/>
  <c r="AE17" i="26"/>
  <c r="AE18" i="26"/>
  <c r="AE19" i="26"/>
  <c r="AE20" i="26"/>
  <c r="AE21" i="26"/>
  <c r="AE22" i="26"/>
  <c r="AE23" i="26"/>
  <c r="AE24" i="26"/>
  <c r="AE25" i="26"/>
  <c r="AE26" i="26"/>
  <c r="AE27" i="26"/>
  <c r="AE28" i="26"/>
  <c r="AE29" i="26"/>
  <c r="AE30" i="26"/>
  <c r="AE31" i="26"/>
  <c r="AE32" i="26"/>
  <c r="AE33" i="26"/>
  <c r="AE34" i="26"/>
  <c r="AE35" i="26"/>
  <c r="AE36" i="26"/>
  <c r="AE37" i="26"/>
  <c r="AE8" i="26"/>
  <c r="W44" i="5"/>
  <c r="W43" i="5"/>
  <c r="W40" i="5"/>
  <c r="W35" i="5"/>
  <c r="W34" i="5"/>
  <c r="W33" i="5"/>
  <c r="W32" i="5"/>
  <c r="W31" i="5"/>
  <c r="W25" i="5"/>
  <c r="W21" i="5"/>
  <c r="W19" i="5"/>
  <c r="AC46" i="26"/>
  <c r="AC47" i="26"/>
  <c r="AC48" i="26"/>
  <c r="AC49" i="26"/>
  <c r="AC50" i="26"/>
  <c r="AC51" i="26"/>
  <c r="AC52" i="26"/>
  <c r="AC53" i="26"/>
  <c r="AC54" i="26"/>
  <c r="AC45" i="26"/>
  <c r="AC39" i="26"/>
  <c r="AC57" i="26" s="1"/>
  <c r="AC9" i="26"/>
  <c r="AC10" i="26"/>
  <c r="AC11" i="26"/>
  <c r="AC12" i="26"/>
  <c r="AC13" i="26"/>
  <c r="AC14" i="26"/>
  <c r="AC15" i="26"/>
  <c r="AC16" i="26"/>
  <c r="AC17" i="26"/>
  <c r="AC18" i="26"/>
  <c r="AC19" i="26"/>
  <c r="AC20" i="26"/>
  <c r="AC21" i="26"/>
  <c r="AC22" i="26"/>
  <c r="AC23" i="26"/>
  <c r="AC24" i="26"/>
  <c r="AC25" i="26"/>
  <c r="AC26" i="26"/>
  <c r="AC27" i="26"/>
  <c r="AC28" i="26"/>
  <c r="AC29" i="26"/>
  <c r="AC30" i="26"/>
  <c r="AC31" i="26"/>
  <c r="AC32" i="26"/>
  <c r="AC33" i="26"/>
  <c r="AC34" i="26"/>
  <c r="AC35" i="26"/>
  <c r="AC36" i="26"/>
  <c r="AC37" i="26"/>
  <c r="AC8" i="26"/>
  <c r="AA46" i="26"/>
  <c r="AA47" i="26"/>
  <c r="AA48" i="26"/>
  <c r="AA49" i="26"/>
  <c r="AA50" i="26"/>
  <c r="AA51" i="26"/>
  <c r="AA52" i="26"/>
  <c r="AA53" i="26"/>
  <c r="AA54" i="26"/>
  <c r="AA45" i="26"/>
  <c r="AA39" i="26"/>
  <c r="AA9" i="26"/>
  <c r="AA10" i="26"/>
  <c r="AA11" i="26"/>
  <c r="AA12" i="26"/>
  <c r="AA13" i="26"/>
  <c r="AA14" i="26"/>
  <c r="AA15" i="26"/>
  <c r="AA16" i="26"/>
  <c r="AA17" i="26"/>
  <c r="AA18" i="26"/>
  <c r="AA19" i="26"/>
  <c r="AA20" i="26"/>
  <c r="AA21" i="26"/>
  <c r="AA22" i="26"/>
  <c r="AA23" i="26"/>
  <c r="AA24" i="26"/>
  <c r="AA25" i="26"/>
  <c r="AA26" i="26"/>
  <c r="AA27" i="26"/>
  <c r="AA28" i="26"/>
  <c r="AA29" i="26"/>
  <c r="AA30" i="26"/>
  <c r="AA31" i="26"/>
  <c r="AA32" i="26"/>
  <c r="AA33" i="26"/>
  <c r="AA34" i="26"/>
  <c r="AA35" i="26"/>
  <c r="AA36" i="26"/>
  <c r="AA37" i="26"/>
  <c r="AA8" i="26"/>
  <c r="T44" i="5"/>
  <c r="T43" i="5"/>
  <c r="T40" i="5"/>
  <c r="T35" i="5"/>
  <c r="T34" i="5"/>
  <c r="T33" i="5"/>
  <c r="T32" i="5"/>
  <c r="T31" i="5"/>
  <c r="T25" i="5"/>
  <c r="T21" i="5"/>
  <c r="T19" i="5"/>
  <c r="Y46" i="26"/>
  <c r="Y47" i="26"/>
  <c r="Y48" i="26"/>
  <c r="Y49" i="26"/>
  <c r="Y50" i="26"/>
  <c r="Y51" i="26"/>
  <c r="Y52" i="26"/>
  <c r="Y53" i="26"/>
  <c r="Y54" i="26"/>
  <c r="Y45" i="26"/>
  <c r="Y39" i="26"/>
  <c r="Y57" i="26" s="1"/>
  <c r="Y9" i="26"/>
  <c r="Y10" i="26"/>
  <c r="Y11" i="26"/>
  <c r="Y12" i="26"/>
  <c r="Y13" i="26"/>
  <c r="Y14" i="26"/>
  <c r="Y15" i="26"/>
  <c r="Y16" i="26"/>
  <c r="Y17" i="26"/>
  <c r="Y18" i="26"/>
  <c r="Y19" i="26"/>
  <c r="Y20" i="26"/>
  <c r="Y21" i="26"/>
  <c r="Y22" i="26"/>
  <c r="Y23" i="26"/>
  <c r="Y24" i="26"/>
  <c r="Y25" i="26"/>
  <c r="Y26" i="26"/>
  <c r="Y27" i="26"/>
  <c r="Y28" i="26"/>
  <c r="Y29" i="26"/>
  <c r="Y30" i="26"/>
  <c r="Y31" i="26"/>
  <c r="Y32" i="26"/>
  <c r="Y33" i="26"/>
  <c r="Y34" i="26"/>
  <c r="Y35" i="26"/>
  <c r="Y36" i="26"/>
  <c r="Y37" i="26"/>
  <c r="Y8" i="26"/>
  <c r="S25" i="5"/>
  <c r="S21" i="5"/>
  <c r="S19" i="5"/>
  <c r="S44" i="5"/>
  <c r="S43" i="5"/>
  <c r="S40" i="5"/>
  <c r="S35" i="5"/>
  <c r="S34" i="5"/>
  <c r="S33" i="5"/>
  <c r="S32" i="5"/>
  <c r="S31" i="5"/>
  <c r="W46" i="26"/>
  <c r="W47" i="26"/>
  <c r="W48" i="26"/>
  <c r="W49" i="26"/>
  <c r="W50" i="26"/>
  <c r="W51" i="26"/>
  <c r="W52" i="26"/>
  <c r="W53" i="26"/>
  <c r="W54" i="26"/>
  <c r="W45" i="26"/>
  <c r="W39" i="26"/>
  <c r="W9" i="26"/>
  <c r="W10" i="26"/>
  <c r="W11" i="26"/>
  <c r="W12" i="26"/>
  <c r="W13" i="26"/>
  <c r="W14" i="26"/>
  <c r="W15" i="26"/>
  <c r="W16" i="26"/>
  <c r="W17" i="26"/>
  <c r="W18" i="26"/>
  <c r="W19" i="26"/>
  <c r="W20" i="26"/>
  <c r="W21" i="26"/>
  <c r="W22" i="26"/>
  <c r="W23" i="26"/>
  <c r="W24" i="26"/>
  <c r="W25" i="26"/>
  <c r="W26" i="26"/>
  <c r="W27" i="26"/>
  <c r="W28" i="26"/>
  <c r="W29" i="26"/>
  <c r="W30" i="26"/>
  <c r="W31" i="26"/>
  <c r="W32" i="26"/>
  <c r="W33" i="26"/>
  <c r="W34" i="26"/>
  <c r="W35" i="26"/>
  <c r="W36" i="26"/>
  <c r="W37" i="26"/>
  <c r="W8" i="26"/>
  <c r="R44" i="5"/>
  <c r="R43" i="5"/>
  <c r="R40" i="5"/>
  <c r="R35" i="5"/>
  <c r="R34" i="5"/>
  <c r="R33" i="5"/>
  <c r="R32" i="5"/>
  <c r="R31" i="5"/>
  <c r="R25" i="5"/>
  <c r="R21" i="5"/>
  <c r="R19" i="5"/>
  <c r="U46" i="26"/>
  <c r="U47" i="26"/>
  <c r="U48" i="26"/>
  <c r="U49" i="26"/>
  <c r="U50" i="26"/>
  <c r="U51" i="26"/>
  <c r="U52" i="26"/>
  <c r="U53" i="26"/>
  <c r="U54" i="26"/>
  <c r="U45" i="26"/>
  <c r="U39" i="26"/>
  <c r="U57" i="26" s="1"/>
  <c r="U9" i="26"/>
  <c r="U10" i="26"/>
  <c r="U11" i="26"/>
  <c r="U12" i="26"/>
  <c r="U13" i="26"/>
  <c r="U14" i="26"/>
  <c r="U15" i="26"/>
  <c r="U16" i="26"/>
  <c r="U17" i="26"/>
  <c r="U18" i="26"/>
  <c r="U19" i="26"/>
  <c r="U20" i="26"/>
  <c r="U21" i="26"/>
  <c r="U22" i="26"/>
  <c r="U23" i="26"/>
  <c r="U24" i="26"/>
  <c r="U25" i="26"/>
  <c r="U26" i="26"/>
  <c r="U27" i="26"/>
  <c r="U28" i="26"/>
  <c r="U29" i="26"/>
  <c r="U30" i="26"/>
  <c r="U31" i="26"/>
  <c r="U32" i="26"/>
  <c r="U33" i="26"/>
  <c r="U34" i="26"/>
  <c r="U35" i="26"/>
  <c r="U36" i="26"/>
  <c r="U37" i="26"/>
  <c r="U8" i="26"/>
  <c r="Q25" i="5"/>
  <c r="U58" i="5" l="1"/>
  <c r="U94" i="5" s="1"/>
  <c r="U80" i="5"/>
  <c r="U97" i="5" s="1"/>
  <c r="U91" i="5"/>
  <c r="U98" i="5" s="1"/>
  <c r="U65" i="5"/>
  <c r="U95" i="5" s="1"/>
  <c r="U70" i="5"/>
  <c r="U96" i="5" s="1"/>
  <c r="V89" i="5"/>
  <c r="V91" i="5" s="1"/>
  <c r="V98" i="5" s="1"/>
  <c r="W36" i="5"/>
  <c r="W128" i="5" s="1"/>
  <c r="V58" i="5"/>
  <c r="V94" i="5" s="1"/>
  <c r="V80" i="5"/>
  <c r="V97" i="5" s="1"/>
  <c r="AC27" i="5"/>
  <c r="Y36" i="5"/>
  <c r="Y128" i="5" s="1"/>
  <c r="T27" i="5"/>
  <c r="T90" i="5" s="1"/>
  <c r="AA36" i="5"/>
  <c r="AA128" i="5" s="1"/>
  <c r="S27" i="5"/>
  <c r="T36" i="5"/>
  <c r="T128" i="5" s="1"/>
  <c r="AC36" i="5"/>
  <c r="AC128" i="5" s="1"/>
  <c r="AO55" i="26"/>
  <c r="AO56" i="26" s="1"/>
  <c r="AO58" i="26" s="1"/>
  <c r="AB42" i="5" s="1"/>
  <c r="AS55" i="26"/>
  <c r="AS56" i="26" s="1"/>
  <c r="AS58" i="26" s="1"/>
  <c r="AD42" i="5" s="1"/>
  <c r="AU55" i="26"/>
  <c r="AU56" i="26" s="1"/>
  <c r="AU58" i="26" s="1"/>
  <c r="AE42" i="5" s="1"/>
  <c r="AA55" i="26"/>
  <c r="AA56" i="26" s="1"/>
  <c r="AM55" i="26"/>
  <c r="AM56" i="26" s="1"/>
  <c r="AM58" i="26" s="1"/>
  <c r="AA42" i="5" s="1"/>
  <c r="W55" i="26"/>
  <c r="W56" i="26" s="1"/>
  <c r="AI55" i="26"/>
  <c r="AI56" i="26" s="1"/>
  <c r="AI58" i="26" s="1"/>
  <c r="Y42" i="5" s="1"/>
  <c r="AQ55" i="26"/>
  <c r="AQ56" i="26" s="1"/>
  <c r="AQ58" i="26" s="1"/>
  <c r="AC42" i="5" s="1"/>
  <c r="AE38" i="26"/>
  <c r="AE40" i="26" s="1"/>
  <c r="W41" i="5" s="1"/>
  <c r="AK38" i="26"/>
  <c r="AK40" i="26" s="1"/>
  <c r="Z41" i="5" s="1"/>
  <c r="AO38" i="26"/>
  <c r="AO40" i="26" s="1"/>
  <c r="AB41" i="5" s="1"/>
  <c r="W38" i="26"/>
  <c r="W40" i="26" s="1"/>
  <c r="R41" i="5" s="1"/>
  <c r="AI38" i="26"/>
  <c r="AI40" i="26" s="1"/>
  <c r="Y41" i="5" s="1"/>
  <c r="AM38" i="26"/>
  <c r="AM40" i="26" s="1"/>
  <c r="AA41" i="5" s="1"/>
  <c r="AB36" i="5"/>
  <c r="AB128" i="5" s="1"/>
  <c r="AF36" i="5"/>
  <c r="AF128" i="5" s="1"/>
  <c r="AE36" i="5"/>
  <c r="AE128" i="5" s="1"/>
  <c r="Z36" i="5"/>
  <c r="Z128" i="5" s="1"/>
  <c r="AA27" i="5"/>
  <c r="AA88" i="5" s="1"/>
  <c r="AF45" i="5"/>
  <c r="AF129" i="5" s="1"/>
  <c r="X36" i="5"/>
  <c r="X128" i="5" s="1"/>
  <c r="Y27" i="5"/>
  <c r="W27" i="5"/>
  <c r="W78" i="5" s="1"/>
  <c r="AF127" i="5"/>
  <c r="AF87" i="5"/>
  <c r="AF83" i="5"/>
  <c r="AF77" i="5"/>
  <c r="AF64" i="5"/>
  <c r="AF54" i="5"/>
  <c r="AF50" i="5"/>
  <c r="AF75" i="5"/>
  <c r="AF88" i="5"/>
  <c r="AF78" i="5"/>
  <c r="AF55" i="5"/>
  <c r="AF90" i="5"/>
  <c r="AF86" i="5"/>
  <c r="AF76" i="5"/>
  <c r="AF69" i="5"/>
  <c r="AF57" i="5"/>
  <c r="AF53" i="5"/>
  <c r="AF85" i="5"/>
  <c r="AF79" i="5"/>
  <c r="AF68" i="5"/>
  <c r="AF56" i="5"/>
  <c r="AF52" i="5"/>
  <c r="AF84" i="5"/>
  <c r="AF74" i="5"/>
  <c r="AF61" i="5"/>
  <c r="AF51" i="5"/>
  <c r="AE127" i="5"/>
  <c r="AE87" i="5"/>
  <c r="AE83" i="5"/>
  <c r="AE77" i="5"/>
  <c r="AE64" i="5"/>
  <c r="AE54" i="5"/>
  <c r="AE50" i="5"/>
  <c r="AE75" i="5"/>
  <c r="AE84" i="5"/>
  <c r="AE74" i="5"/>
  <c r="AE61" i="5"/>
  <c r="AE51" i="5"/>
  <c r="AE90" i="5"/>
  <c r="AE86" i="5"/>
  <c r="AE76" i="5"/>
  <c r="AE69" i="5"/>
  <c r="AE57" i="5"/>
  <c r="AE53" i="5"/>
  <c r="AE85" i="5"/>
  <c r="AE79" i="5"/>
  <c r="AE68" i="5"/>
  <c r="AE56" i="5"/>
  <c r="AE52" i="5"/>
  <c r="AE88" i="5"/>
  <c r="AE78" i="5"/>
  <c r="AE55" i="5"/>
  <c r="AD127" i="5"/>
  <c r="AD87" i="5"/>
  <c r="AD83" i="5"/>
  <c r="AD77" i="5"/>
  <c r="AD64" i="5"/>
  <c r="AD54" i="5"/>
  <c r="AD50" i="5"/>
  <c r="AD78" i="5"/>
  <c r="AD61" i="5"/>
  <c r="AD51" i="5"/>
  <c r="AD90" i="5"/>
  <c r="AD86" i="5"/>
  <c r="AD76" i="5"/>
  <c r="AD69" i="5"/>
  <c r="AD57" i="5"/>
  <c r="AD53" i="5"/>
  <c r="AD74" i="5"/>
  <c r="AD55" i="5"/>
  <c r="AD85" i="5"/>
  <c r="AD79" i="5"/>
  <c r="AD75" i="5"/>
  <c r="AD68" i="5"/>
  <c r="AD56" i="5"/>
  <c r="AD52" i="5"/>
  <c r="AD88" i="5"/>
  <c r="AD84" i="5"/>
  <c r="AC127" i="5"/>
  <c r="AC87" i="5"/>
  <c r="AC83" i="5"/>
  <c r="AC77" i="5"/>
  <c r="AC64" i="5"/>
  <c r="AC54" i="5"/>
  <c r="AC50" i="5"/>
  <c r="AC74" i="5"/>
  <c r="AC55" i="5"/>
  <c r="AC90" i="5"/>
  <c r="AC86" i="5"/>
  <c r="AC76" i="5"/>
  <c r="AC69" i="5"/>
  <c r="AC57" i="5"/>
  <c r="AC53" i="5"/>
  <c r="AC88" i="5"/>
  <c r="AC78" i="5"/>
  <c r="AC61" i="5"/>
  <c r="AC51" i="5"/>
  <c r="AC85" i="5"/>
  <c r="AC79" i="5"/>
  <c r="AC75" i="5"/>
  <c r="AC68" i="5"/>
  <c r="AC56" i="5"/>
  <c r="AC52" i="5"/>
  <c r="AC84" i="5"/>
  <c r="AC55" i="26"/>
  <c r="AC56" i="26" s="1"/>
  <c r="AC58" i="26" s="1"/>
  <c r="V42" i="5" s="1"/>
  <c r="AU38" i="26"/>
  <c r="AU40" i="26" s="1"/>
  <c r="AE41" i="5" s="1"/>
  <c r="U55" i="26"/>
  <c r="U56" i="26" s="1"/>
  <c r="U58" i="26" s="1"/>
  <c r="Q42" i="5" s="1"/>
  <c r="Y55" i="26"/>
  <c r="Y56" i="26" s="1"/>
  <c r="Y58" i="26" s="1"/>
  <c r="S42" i="5" s="1"/>
  <c r="AC38" i="26"/>
  <c r="AC40" i="26" s="1"/>
  <c r="V41" i="5" s="1"/>
  <c r="U38" i="26"/>
  <c r="U40" i="26" s="1"/>
  <c r="Q41" i="5" s="1"/>
  <c r="Y38" i="26"/>
  <c r="Y40" i="26" s="1"/>
  <c r="S41" i="5" s="1"/>
  <c r="AE55" i="26"/>
  <c r="AE56" i="26" s="1"/>
  <c r="AE58" i="26" s="1"/>
  <c r="W42" i="5" s="1"/>
  <c r="AG55" i="26"/>
  <c r="AG56" i="26" s="1"/>
  <c r="AG58" i="26" s="1"/>
  <c r="X42" i="5" s="1"/>
  <c r="AK55" i="26"/>
  <c r="AK56" i="26" s="1"/>
  <c r="AK58" i="26" s="1"/>
  <c r="Z42" i="5" s="1"/>
  <c r="AS38" i="26"/>
  <c r="AS40" i="26" s="1"/>
  <c r="AD41" i="5" s="1"/>
  <c r="AG38" i="26"/>
  <c r="AG40" i="26" s="1"/>
  <c r="X41" i="5" s="1"/>
  <c r="AQ38" i="26"/>
  <c r="AQ40" i="26" s="1"/>
  <c r="AC41" i="5" s="1"/>
  <c r="AA38" i="26"/>
  <c r="AA40" i="26" s="1"/>
  <c r="T41" i="5" s="1"/>
  <c r="AB127" i="5"/>
  <c r="AB87" i="5"/>
  <c r="AB83" i="5"/>
  <c r="AB77" i="5"/>
  <c r="AB64" i="5"/>
  <c r="AB54" i="5"/>
  <c r="AB50" i="5"/>
  <c r="AB84" i="5"/>
  <c r="AB74" i="5"/>
  <c r="AB61" i="5"/>
  <c r="AB51" i="5"/>
  <c r="AB90" i="5"/>
  <c r="AB86" i="5"/>
  <c r="AB76" i="5"/>
  <c r="AB69" i="5"/>
  <c r="AB57" i="5"/>
  <c r="AB53" i="5"/>
  <c r="AB55" i="5"/>
  <c r="AB85" i="5"/>
  <c r="AB79" i="5"/>
  <c r="AB75" i="5"/>
  <c r="AB68" i="5"/>
  <c r="AB56" i="5"/>
  <c r="AB52" i="5"/>
  <c r="AB88" i="5"/>
  <c r="AB78" i="5"/>
  <c r="AA127" i="5"/>
  <c r="AA54" i="5"/>
  <c r="AA50" i="5"/>
  <c r="AA86" i="5"/>
  <c r="AA61" i="5"/>
  <c r="AA85" i="5"/>
  <c r="AA84" i="5"/>
  <c r="Z54" i="5"/>
  <c r="Z87" i="5"/>
  <c r="Z51" i="5"/>
  <c r="Z55" i="5"/>
  <c r="Z61" i="5"/>
  <c r="Z74" i="5"/>
  <c r="Z78" i="5"/>
  <c r="Z84" i="5"/>
  <c r="Z88" i="5"/>
  <c r="Z50" i="5"/>
  <c r="Z83" i="5"/>
  <c r="Z52" i="5"/>
  <c r="Z56" i="5"/>
  <c r="Z68" i="5"/>
  <c r="Z75" i="5"/>
  <c r="Z79" i="5"/>
  <c r="Z85" i="5"/>
  <c r="Z53" i="5"/>
  <c r="Z57" i="5"/>
  <c r="Z69" i="5"/>
  <c r="Z76" i="5"/>
  <c r="Z86" i="5"/>
  <c r="Z90" i="5"/>
  <c r="Z64" i="5"/>
  <c r="Z77" i="5"/>
  <c r="W57" i="26"/>
  <c r="AA57" i="26"/>
  <c r="Y127" i="5"/>
  <c r="Y87" i="5"/>
  <c r="Y83" i="5"/>
  <c r="Y77" i="5"/>
  <c r="Y64" i="5"/>
  <c r="Y54" i="5"/>
  <c r="Y50" i="5"/>
  <c r="Y88" i="5"/>
  <c r="Y78" i="5"/>
  <c r="Y61" i="5"/>
  <c r="Y51" i="5"/>
  <c r="Y90" i="5"/>
  <c r="Y86" i="5"/>
  <c r="Y76" i="5"/>
  <c r="Y69" i="5"/>
  <c r="Y57" i="5"/>
  <c r="Y53" i="5"/>
  <c r="Y84" i="5"/>
  <c r="Y85" i="5"/>
  <c r="Y79" i="5"/>
  <c r="Y75" i="5"/>
  <c r="Y68" i="5"/>
  <c r="Y56" i="5"/>
  <c r="Y52" i="5"/>
  <c r="Y74" i="5"/>
  <c r="Y55" i="5"/>
  <c r="X127" i="5"/>
  <c r="X87" i="5"/>
  <c r="X83" i="5"/>
  <c r="X77" i="5"/>
  <c r="X64" i="5"/>
  <c r="X54" i="5"/>
  <c r="X50" i="5"/>
  <c r="X90" i="5"/>
  <c r="X86" i="5"/>
  <c r="X76" i="5"/>
  <c r="X69" i="5"/>
  <c r="X57" i="5"/>
  <c r="X53" i="5"/>
  <c r="X85" i="5"/>
  <c r="X79" i="5"/>
  <c r="X75" i="5"/>
  <c r="X68" i="5"/>
  <c r="X56" i="5"/>
  <c r="X52" i="5"/>
  <c r="X88" i="5"/>
  <c r="X84" i="5"/>
  <c r="X78" i="5"/>
  <c r="X74" i="5"/>
  <c r="X61" i="5"/>
  <c r="X55" i="5"/>
  <c r="X51" i="5"/>
  <c r="R27" i="5"/>
  <c r="R68" i="5" s="1"/>
  <c r="R36" i="5"/>
  <c r="R128" i="5" s="1"/>
  <c r="S36" i="5"/>
  <c r="S128" i="5" s="1"/>
  <c r="S127" i="5"/>
  <c r="S87" i="5"/>
  <c r="S83" i="5"/>
  <c r="S77" i="5"/>
  <c r="S64" i="5"/>
  <c r="S54" i="5"/>
  <c r="S50" i="5"/>
  <c r="S85" i="5"/>
  <c r="S79" i="5"/>
  <c r="S68" i="5"/>
  <c r="S56" i="5"/>
  <c r="S52" i="5"/>
  <c r="S84" i="5"/>
  <c r="S74" i="5"/>
  <c r="S61" i="5"/>
  <c r="S55" i="5"/>
  <c r="S90" i="5"/>
  <c r="S86" i="5"/>
  <c r="S76" i="5"/>
  <c r="S69" i="5"/>
  <c r="S57" i="5"/>
  <c r="S53" i="5"/>
  <c r="S75" i="5"/>
  <c r="S88" i="5"/>
  <c r="S78" i="5"/>
  <c r="S51" i="5"/>
  <c r="R61" i="5"/>
  <c r="U100" i="5" l="1"/>
  <c r="U130" i="5" s="1"/>
  <c r="U131" i="5" s="1"/>
  <c r="U105" i="5" s="1"/>
  <c r="AA58" i="26"/>
  <c r="T42" i="5" s="1"/>
  <c r="T45" i="5" s="1"/>
  <c r="T129" i="5" s="1"/>
  <c r="W58" i="26"/>
  <c r="R42" i="5" s="1"/>
  <c r="W68" i="5"/>
  <c r="W88" i="5"/>
  <c r="V45" i="5"/>
  <c r="V129" i="5" s="1"/>
  <c r="T68" i="5"/>
  <c r="T64" i="5"/>
  <c r="AA53" i="5"/>
  <c r="AA64" i="5"/>
  <c r="T56" i="5"/>
  <c r="T75" i="5"/>
  <c r="T77" i="5"/>
  <c r="AA57" i="5"/>
  <c r="AA77" i="5"/>
  <c r="T54" i="5"/>
  <c r="T79" i="5"/>
  <c r="T83" i="5"/>
  <c r="AA69" i="5"/>
  <c r="AA70" i="5" s="1"/>
  <c r="AA96" i="5" s="1"/>
  <c r="AA83" i="5"/>
  <c r="T52" i="5"/>
  <c r="T51" i="5"/>
  <c r="T85" i="5"/>
  <c r="T87" i="5"/>
  <c r="AA51" i="5"/>
  <c r="AA76" i="5"/>
  <c r="AA87" i="5"/>
  <c r="T127" i="5"/>
  <c r="T61" i="5"/>
  <c r="T57" i="5"/>
  <c r="AA52" i="5"/>
  <c r="AA90" i="5"/>
  <c r="T50" i="5"/>
  <c r="T55" i="5"/>
  <c r="T74" i="5"/>
  <c r="T69" i="5"/>
  <c r="AA56" i="5"/>
  <c r="AA55" i="5"/>
  <c r="AA68" i="5"/>
  <c r="AA74" i="5"/>
  <c r="T53" i="5"/>
  <c r="T76" i="5"/>
  <c r="T80" i="5" s="1"/>
  <c r="T97" i="5" s="1"/>
  <c r="T84" i="5"/>
  <c r="T86" i="5"/>
  <c r="AA75" i="5"/>
  <c r="AA78" i="5"/>
  <c r="T78" i="5"/>
  <c r="T88" i="5"/>
  <c r="AA79" i="5"/>
  <c r="AE45" i="5"/>
  <c r="AE129" i="5" s="1"/>
  <c r="AC45" i="5"/>
  <c r="AC129" i="5" s="1"/>
  <c r="AB45" i="5"/>
  <c r="AB129" i="5" s="1"/>
  <c r="AA45" i="5"/>
  <c r="AA129" i="5" s="1"/>
  <c r="AD45" i="5"/>
  <c r="AD129" i="5" s="1"/>
  <c r="AC70" i="5"/>
  <c r="AC96" i="5" s="1"/>
  <c r="W54" i="5"/>
  <c r="W64" i="5"/>
  <c r="R85" i="5"/>
  <c r="W51" i="5"/>
  <c r="W77" i="5"/>
  <c r="R77" i="5"/>
  <c r="W53" i="5"/>
  <c r="W83" i="5"/>
  <c r="AF80" i="5"/>
  <c r="AF97" i="5" s="1"/>
  <c r="R79" i="5"/>
  <c r="R78" i="5"/>
  <c r="W61" i="5"/>
  <c r="W69" i="5"/>
  <c r="W127" i="5"/>
  <c r="R75" i="5"/>
  <c r="W74" i="5"/>
  <c r="W76" i="5"/>
  <c r="AB70" i="5"/>
  <c r="AB96" i="5" s="1"/>
  <c r="W50" i="5"/>
  <c r="W79" i="5"/>
  <c r="W87" i="5"/>
  <c r="R127" i="5"/>
  <c r="R57" i="5"/>
  <c r="W84" i="5"/>
  <c r="W86" i="5"/>
  <c r="AF70" i="5"/>
  <c r="AF96" i="5" s="1"/>
  <c r="R84" i="5"/>
  <c r="R56" i="5"/>
  <c r="W57" i="5"/>
  <c r="R69" i="5"/>
  <c r="R70" i="5" s="1"/>
  <c r="R96" i="5" s="1"/>
  <c r="W52" i="5"/>
  <c r="W90" i="5"/>
  <c r="W75" i="5"/>
  <c r="W85" i="5"/>
  <c r="R83" i="5"/>
  <c r="W55" i="5"/>
  <c r="R55" i="5"/>
  <c r="W56" i="5"/>
  <c r="R54" i="5"/>
  <c r="Y70" i="5"/>
  <c r="Y96" i="5" s="1"/>
  <c r="Z70" i="5"/>
  <c r="Z96" i="5" s="1"/>
  <c r="R76" i="5"/>
  <c r="R50" i="5"/>
  <c r="R86" i="5"/>
  <c r="R90" i="5"/>
  <c r="R64" i="5"/>
  <c r="AD70" i="5"/>
  <c r="AD96" i="5" s="1"/>
  <c r="R51" i="5"/>
  <c r="R74" i="5"/>
  <c r="R87" i="5"/>
  <c r="R88" i="5"/>
  <c r="R52" i="5"/>
  <c r="R53" i="5"/>
  <c r="S45" i="5"/>
  <c r="S129" i="5" s="1"/>
  <c r="Z45" i="5"/>
  <c r="Z129" i="5" s="1"/>
  <c r="X45" i="5"/>
  <c r="X129" i="5" s="1"/>
  <c r="AF58" i="5"/>
  <c r="AF94" i="5" s="1"/>
  <c r="AF89" i="5"/>
  <c r="AF91" i="5" s="1"/>
  <c r="AF98" i="5" s="1"/>
  <c r="AE89" i="5"/>
  <c r="AE91" i="5" s="1"/>
  <c r="AE98" i="5" s="1"/>
  <c r="AE80" i="5"/>
  <c r="AE97" i="5" s="1"/>
  <c r="AE58" i="5"/>
  <c r="AE94" i="5" s="1"/>
  <c r="AE70" i="5"/>
  <c r="AE96" i="5" s="1"/>
  <c r="AD58" i="5"/>
  <c r="AD94" i="5" s="1"/>
  <c r="AD89" i="5"/>
  <c r="AD91" i="5" s="1"/>
  <c r="AD98" i="5" s="1"/>
  <c r="AD80" i="5"/>
  <c r="AD97" i="5" s="1"/>
  <c r="AC89" i="5"/>
  <c r="AC91" i="5" s="1"/>
  <c r="AC98" i="5" s="1"/>
  <c r="AC80" i="5"/>
  <c r="AC97" i="5" s="1"/>
  <c r="AC58" i="5"/>
  <c r="AC94" i="5" s="1"/>
  <c r="Y45" i="5"/>
  <c r="Y129" i="5" s="1"/>
  <c r="AB58" i="5"/>
  <c r="AB94" i="5" s="1"/>
  <c r="AB89" i="5"/>
  <c r="AB91" i="5" s="1"/>
  <c r="AB98" i="5" s="1"/>
  <c r="AB80" i="5"/>
  <c r="AB97" i="5" s="1"/>
  <c r="W45" i="5"/>
  <c r="W129" i="5" s="1"/>
  <c r="AA89" i="5"/>
  <c r="AA91" i="5" s="1"/>
  <c r="AA98" i="5" s="1"/>
  <c r="AA80" i="5"/>
  <c r="AA97" i="5" s="1"/>
  <c r="Z89" i="5"/>
  <c r="Z91" i="5" s="1"/>
  <c r="Z98" i="5" s="1"/>
  <c r="Z58" i="5"/>
  <c r="Z94" i="5" s="1"/>
  <c r="Z80" i="5"/>
  <c r="Z97" i="5" s="1"/>
  <c r="Y58" i="5"/>
  <c r="Y94" i="5" s="1"/>
  <c r="Y89" i="5"/>
  <c r="Y91" i="5" s="1"/>
  <c r="Y98" i="5" s="1"/>
  <c r="Y80" i="5"/>
  <c r="Y97" i="5" s="1"/>
  <c r="X80" i="5"/>
  <c r="X97" i="5" s="1"/>
  <c r="X58" i="5"/>
  <c r="X94" i="5" s="1"/>
  <c r="X89" i="5"/>
  <c r="X91" i="5" s="1"/>
  <c r="X98" i="5" s="1"/>
  <c r="X70" i="5"/>
  <c r="X96" i="5" s="1"/>
  <c r="S58" i="5"/>
  <c r="S94" i="5" s="1"/>
  <c r="S80" i="5"/>
  <c r="S97" i="5" s="1"/>
  <c r="S70" i="5"/>
  <c r="S96" i="5" s="1"/>
  <c r="S89" i="5"/>
  <c r="S91" i="5" s="1"/>
  <c r="S98" i="5" s="1"/>
  <c r="U104" i="5" l="1"/>
  <c r="U106" i="5" s="1"/>
  <c r="AA58" i="5"/>
  <c r="AA94" i="5" s="1"/>
  <c r="T58" i="5"/>
  <c r="T94" i="5" s="1"/>
  <c r="W80" i="5"/>
  <c r="W97" i="5" s="1"/>
  <c r="T89" i="5"/>
  <c r="T91" i="5" s="1"/>
  <c r="T98" i="5" s="1"/>
  <c r="T70" i="5"/>
  <c r="T96" i="5" s="1"/>
  <c r="W70" i="5"/>
  <c r="W96" i="5" s="1"/>
  <c r="R80" i="5"/>
  <c r="R97" i="5" s="1"/>
  <c r="W58" i="5"/>
  <c r="W94" i="5" s="1"/>
  <c r="W89" i="5"/>
  <c r="W91" i="5" s="1"/>
  <c r="W98" i="5" s="1"/>
  <c r="R89" i="5"/>
  <c r="R91" i="5" s="1"/>
  <c r="R98" i="5" s="1"/>
  <c r="R58" i="5"/>
  <c r="R94" i="5" s="1"/>
  <c r="Q21" i="5"/>
  <c r="Q44" i="5"/>
  <c r="Q43" i="5"/>
  <c r="Q40" i="5"/>
  <c r="Q35" i="5"/>
  <c r="Q34" i="5"/>
  <c r="Q33" i="5"/>
  <c r="Q32" i="5"/>
  <c r="Q31" i="5"/>
  <c r="Q19" i="5"/>
  <c r="S46" i="26"/>
  <c r="S47" i="26"/>
  <c r="S48" i="26"/>
  <c r="S49" i="26"/>
  <c r="S50" i="26"/>
  <c r="S51" i="26"/>
  <c r="S52" i="26"/>
  <c r="S53" i="26"/>
  <c r="S54" i="26"/>
  <c r="S45" i="26"/>
  <c r="S39" i="26"/>
  <c r="S35" i="26"/>
  <c r="S36" i="26"/>
  <c r="S37" i="26"/>
  <c r="S9" i="26"/>
  <c r="S10" i="26"/>
  <c r="S11" i="26"/>
  <c r="S12" i="26"/>
  <c r="S13" i="26"/>
  <c r="S14" i="26"/>
  <c r="S15" i="26"/>
  <c r="S16" i="26"/>
  <c r="S17" i="26"/>
  <c r="S18" i="26"/>
  <c r="S19" i="26"/>
  <c r="S20" i="26"/>
  <c r="S21" i="26"/>
  <c r="S22" i="26"/>
  <c r="S23" i="26"/>
  <c r="S24" i="26"/>
  <c r="S25" i="26"/>
  <c r="S26" i="26"/>
  <c r="S27" i="26"/>
  <c r="S28" i="26"/>
  <c r="S29" i="26"/>
  <c r="S30" i="26"/>
  <c r="S31" i="26"/>
  <c r="S32" i="26"/>
  <c r="S33" i="26"/>
  <c r="S34" i="26"/>
  <c r="S8" i="26"/>
  <c r="P44" i="5"/>
  <c r="P43" i="5"/>
  <c r="P40" i="5"/>
  <c r="P35" i="5"/>
  <c r="P34" i="5"/>
  <c r="P33" i="5"/>
  <c r="P32" i="5"/>
  <c r="P31" i="5"/>
  <c r="P19" i="5"/>
  <c r="P27" i="5" s="1"/>
  <c r="Q46" i="26"/>
  <c r="Q47" i="26"/>
  <c r="Q48" i="26"/>
  <c r="Q49" i="26"/>
  <c r="Q50" i="26"/>
  <c r="Q51" i="26"/>
  <c r="Q52" i="26"/>
  <c r="Q53" i="26"/>
  <c r="Q54" i="26"/>
  <c r="Q45" i="26"/>
  <c r="Q39" i="26"/>
  <c r="Q9" i="26"/>
  <c r="Q10" i="26"/>
  <c r="Q11" i="26"/>
  <c r="Q12" i="26"/>
  <c r="Q13" i="26"/>
  <c r="Q14" i="26"/>
  <c r="Q15" i="26"/>
  <c r="Q16" i="26"/>
  <c r="Q17" i="26"/>
  <c r="Q18" i="26"/>
  <c r="Q19" i="26"/>
  <c r="Q20" i="26"/>
  <c r="Q21" i="26"/>
  <c r="Q22" i="26"/>
  <c r="Q23" i="26"/>
  <c r="Q24" i="26"/>
  <c r="Q25" i="26"/>
  <c r="Q26" i="26"/>
  <c r="Q27" i="26"/>
  <c r="Q28" i="26"/>
  <c r="Q29" i="26"/>
  <c r="Q30" i="26"/>
  <c r="Q31" i="26"/>
  <c r="Q32" i="26"/>
  <c r="Q33" i="26"/>
  <c r="Q34" i="26"/>
  <c r="Q35" i="26"/>
  <c r="Q36" i="26"/>
  <c r="Q37" i="26"/>
  <c r="Q8" i="26"/>
  <c r="O44" i="5"/>
  <c r="O43" i="5"/>
  <c r="O40" i="5"/>
  <c r="O35" i="5"/>
  <c r="O34" i="5"/>
  <c r="O33" i="5"/>
  <c r="O32" i="5"/>
  <c r="O31" i="5"/>
  <c r="O19" i="5"/>
  <c r="O27" i="5" s="1"/>
  <c r="O127" i="5" s="1"/>
  <c r="O46" i="26"/>
  <c r="O47" i="26"/>
  <c r="O48" i="26"/>
  <c r="O49" i="26"/>
  <c r="O50" i="26"/>
  <c r="O51" i="26"/>
  <c r="O52" i="26"/>
  <c r="O53" i="26"/>
  <c r="O54" i="26"/>
  <c r="O45" i="26"/>
  <c r="O39" i="26"/>
  <c r="O57" i="26" s="1"/>
  <c r="O9" i="26"/>
  <c r="O10" i="26"/>
  <c r="O11" i="26"/>
  <c r="O12" i="26"/>
  <c r="O13" i="26"/>
  <c r="O14" i="26"/>
  <c r="O15" i="26"/>
  <c r="O16" i="26"/>
  <c r="O17" i="26"/>
  <c r="O18" i="26"/>
  <c r="O19" i="26"/>
  <c r="O20" i="26"/>
  <c r="O21" i="26"/>
  <c r="O22" i="26"/>
  <c r="O23" i="26"/>
  <c r="O24" i="26"/>
  <c r="O25" i="26"/>
  <c r="O26" i="26"/>
  <c r="O27" i="26"/>
  <c r="O28" i="26"/>
  <c r="O29" i="26"/>
  <c r="O30" i="26"/>
  <c r="O31" i="26"/>
  <c r="O32" i="26"/>
  <c r="O33" i="26"/>
  <c r="O34" i="26"/>
  <c r="O35" i="26"/>
  <c r="O36" i="26"/>
  <c r="O37" i="26"/>
  <c r="O8" i="26"/>
  <c r="N44" i="5"/>
  <c r="N43" i="5"/>
  <c r="N40" i="5"/>
  <c r="N35" i="5"/>
  <c r="N34" i="5"/>
  <c r="N33" i="5"/>
  <c r="N32" i="5"/>
  <c r="N31" i="5"/>
  <c r="N19" i="5"/>
  <c r="N27" i="5" s="1"/>
  <c r="M46" i="26"/>
  <c r="M47" i="26"/>
  <c r="M48" i="26"/>
  <c r="M49" i="26"/>
  <c r="M50" i="26"/>
  <c r="M51" i="26"/>
  <c r="M52" i="26"/>
  <c r="M53" i="26"/>
  <c r="M54" i="26"/>
  <c r="M45" i="26"/>
  <c r="R45" i="5"/>
  <c r="R129" i="5" s="1"/>
  <c r="M9" i="26"/>
  <c r="M10" i="26"/>
  <c r="M11" i="26"/>
  <c r="M12" i="26"/>
  <c r="M13" i="26"/>
  <c r="M14" i="26"/>
  <c r="M15" i="26"/>
  <c r="M16" i="26"/>
  <c r="M17" i="26"/>
  <c r="M18" i="26"/>
  <c r="M19" i="26"/>
  <c r="M20" i="26"/>
  <c r="M21" i="26"/>
  <c r="M22" i="26"/>
  <c r="M23" i="26"/>
  <c r="M24" i="26"/>
  <c r="M25" i="26"/>
  <c r="M26" i="26"/>
  <c r="M27" i="26"/>
  <c r="M28" i="26"/>
  <c r="M29" i="26"/>
  <c r="M30" i="26"/>
  <c r="M31" i="26"/>
  <c r="M32" i="26"/>
  <c r="M33" i="26"/>
  <c r="M34" i="26"/>
  <c r="M35" i="26"/>
  <c r="M36" i="26"/>
  <c r="M37" i="26"/>
  <c r="M8" i="26"/>
  <c r="M39" i="26"/>
  <c r="M44" i="5"/>
  <c r="M43" i="5"/>
  <c r="M40" i="5"/>
  <c r="M35" i="5"/>
  <c r="M34" i="5"/>
  <c r="M33" i="5"/>
  <c r="M32" i="5"/>
  <c r="M31" i="5"/>
  <c r="M19" i="5"/>
  <c r="M27" i="5" s="1"/>
  <c r="K46" i="26"/>
  <c r="K47" i="26"/>
  <c r="K48" i="26"/>
  <c r="K49" i="26"/>
  <c r="K50" i="26"/>
  <c r="K51" i="26"/>
  <c r="K52" i="26"/>
  <c r="K53" i="26"/>
  <c r="K54" i="26"/>
  <c r="K45" i="26"/>
  <c r="K39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27" i="26"/>
  <c r="K28" i="26"/>
  <c r="K29" i="26"/>
  <c r="K30" i="26"/>
  <c r="K31" i="26"/>
  <c r="K32" i="26"/>
  <c r="K33" i="26"/>
  <c r="K34" i="26"/>
  <c r="K35" i="26"/>
  <c r="K36" i="26"/>
  <c r="K37" i="26"/>
  <c r="K8" i="26"/>
  <c r="L31" i="5"/>
  <c r="L44" i="5"/>
  <c r="L43" i="5"/>
  <c r="L40" i="5"/>
  <c r="L35" i="5"/>
  <c r="L34" i="5"/>
  <c r="L33" i="5"/>
  <c r="L32" i="5"/>
  <c r="L19" i="5"/>
  <c r="L27" i="5" s="1"/>
  <c r="I46" i="26"/>
  <c r="I47" i="26"/>
  <c r="I48" i="26"/>
  <c r="I49" i="26"/>
  <c r="I50" i="26"/>
  <c r="I51" i="26"/>
  <c r="I52" i="26"/>
  <c r="I53" i="26"/>
  <c r="I54" i="26"/>
  <c r="I45" i="26"/>
  <c r="I39" i="26"/>
  <c r="I9" i="26"/>
  <c r="I10" i="26"/>
  <c r="I11" i="26"/>
  <c r="I12" i="26"/>
  <c r="I13" i="26"/>
  <c r="I14" i="26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28" i="26"/>
  <c r="I29" i="26"/>
  <c r="I30" i="26"/>
  <c r="I31" i="26"/>
  <c r="I32" i="26"/>
  <c r="I33" i="26"/>
  <c r="I34" i="26"/>
  <c r="I35" i="26"/>
  <c r="I36" i="26"/>
  <c r="I37" i="26"/>
  <c r="I8" i="26"/>
  <c r="K32" i="5"/>
  <c r="K31" i="5"/>
  <c r="K19" i="5"/>
  <c r="K27" i="5" s="1"/>
  <c r="K127" i="5" s="1"/>
  <c r="K44" i="5"/>
  <c r="K43" i="5"/>
  <c r="K40" i="5"/>
  <c r="K35" i="5"/>
  <c r="K34" i="5"/>
  <c r="K33" i="5"/>
  <c r="J19" i="5"/>
  <c r="J27" i="5" s="1"/>
  <c r="I19" i="5"/>
  <c r="G39" i="26"/>
  <c r="G57" i="26" s="1"/>
  <c r="E39" i="26"/>
  <c r="I40" i="5"/>
  <c r="J35" i="5"/>
  <c r="I35" i="5"/>
  <c r="J32" i="5"/>
  <c r="J33" i="5"/>
  <c r="J34" i="5"/>
  <c r="I32" i="5"/>
  <c r="I33" i="5"/>
  <c r="I34" i="5"/>
  <c r="J43" i="5"/>
  <c r="I43" i="5"/>
  <c r="J44" i="5"/>
  <c r="I44" i="5"/>
  <c r="J40" i="5"/>
  <c r="J31" i="5"/>
  <c r="I31" i="5"/>
  <c r="U119" i="5" l="1"/>
  <c r="S55" i="26"/>
  <c r="S56" i="26" s="1"/>
  <c r="O38" i="26"/>
  <c r="O40" i="26" s="1"/>
  <c r="N41" i="5" s="1"/>
  <c r="K36" i="5"/>
  <c r="K128" i="5" s="1"/>
  <c r="P36" i="5"/>
  <c r="P128" i="5" s="1"/>
  <c r="Q27" i="5"/>
  <c r="Q127" i="5" s="1"/>
  <c r="M55" i="26"/>
  <c r="M56" i="26" s="1"/>
  <c r="S38" i="26"/>
  <c r="S40" i="26" s="1"/>
  <c r="P41" i="5" s="1"/>
  <c r="Q55" i="26"/>
  <c r="Q56" i="26" s="1"/>
  <c r="O55" i="26"/>
  <c r="O56" i="26" s="1"/>
  <c r="O58" i="26" s="1"/>
  <c r="N42" i="5" s="1"/>
  <c r="Q38" i="26"/>
  <c r="Q40" i="26" s="1"/>
  <c r="O41" i="5" s="1"/>
  <c r="I55" i="26"/>
  <c r="I56" i="26" s="1"/>
  <c r="K55" i="26"/>
  <c r="K56" i="26" s="1"/>
  <c r="M38" i="26"/>
  <c r="M40" i="26" s="1"/>
  <c r="M41" i="5" s="1"/>
  <c r="I38" i="26"/>
  <c r="I40" i="26" s="1"/>
  <c r="K41" i="5" s="1"/>
  <c r="K38" i="26"/>
  <c r="K40" i="26" s="1"/>
  <c r="L41" i="5" s="1"/>
  <c r="L36" i="5"/>
  <c r="L128" i="5" s="1"/>
  <c r="M36" i="5"/>
  <c r="M128" i="5" s="1"/>
  <c r="O36" i="5"/>
  <c r="O128" i="5" s="1"/>
  <c r="N36" i="5"/>
  <c r="N128" i="5" s="1"/>
  <c r="Q36" i="5"/>
  <c r="Q128" i="5" s="1"/>
  <c r="Q57" i="26"/>
  <c r="S57" i="26"/>
  <c r="Q45" i="5"/>
  <c r="Q129" i="5" s="1"/>
  <c r="Q84" i="5"/>
  <c r="Q52" i="5"/>
  <c r="Q56" i="5"/>
  <c r="Q68" i="5"/>
  <c r="Q85" i="5"/>
  <c r="Q57" i="5"/>
  <c r="Q69" i="5"/>
  <c r="Q76" i="5"/>
  <c r="Q54" i="5"/>
  <c r="Q64" i="5"/>
  <c r="Q77" i="5"/>
  <c r="Q83" i="5"/>
  <c r="P127" i="5"/>
  <c r="P87" i="5"/>
  <c r="P83" i="5"/>
  <c r="P77" i="5"/>
  <c r="P64" i="5"/>
  <c r="P54" i="5"/>
  <c r="P50" i="5"/>
  <c r="P90" i="5"/>
  <c r="P86" i="5"/>
  <c r="P76" i="5"/>
  <c r="P69" i="5"/>
  <c r="P57" i="5"/>
  <c r="P53" i="5"/>
  <c r="P85" i="5"/>
  <c r="P79" i="5"/>
  <c r="P75" i="5"/>
  <c r="P68" i="5"/>
  <c r="P56" i="5"/>
  <c r="P52" i="5"/>
  <c r="P88" i="5"/>
  <c r="P84" i="5"/>
  <c r="P78" i="5"/>
  <c r="P74" i="5"/>
  <c r="P61" i="5"/>
  <c r="P55" i="5"/>
  <c r="P51" i="5"/>
  <c r="O51" i="5"/>
  <c r="O55" i="5"/>
  <c r="O61" i="5"/>
  <c r="O74" i="5"/>
  <c r="O78" i="5"/>
  <c r="O84" i="5"/>
  <c r="O88" i="5"/>
  <c r="O52" i="5"/>
  <c r="O56" i="5"/>
  <c r="O68" i="5"/>
  <c r="O75" i="5"/>
  <c r="O79" i="5"/>
  <c r="O85" i="5"/>
  <c r="O53" i="5"/>
  <c r="O57" i="5"/>
  <c r="O69" i="5"/>
  <c r="O76" i="5"/>
  <c r="O86" i="5"/>
  <c r="O90" i="5"/>
  <c r="O50" i="5"/>
  <c r="O54" i="5"/>
  <c r="O64" i="5"/>
  <c r="O77" i="5"/>
  <c r="O83" i="5"/>
  <c r="O87" i="5"/>
  <c r="K57" i="26"/>
  <c r="M57" i="26"/>
  <c r="I57" i="26"/>
  <c r="N127" i="5"/>
  <c r="N87" i="5"/>
  <c r="N83" i="5"/>
  <c r="N77" i="5"/>
  <c r="N64" i="5"/>
  <c r="N54" i="5"/>
  <c r="N50" i="5"/>
  <c r="N75" i="5"/>
  <c r="N88" i="5"/>
  <c r="N84" i="5"/>
  <c r="N74" i="5"/>
  <c r="N61" i="5"/>
  <c r="N51" i="5"/>
  <c r="N90" i="5"/>
  <c r="N86" i="5"/>
  <c r="N76" i="5"/>
  <c r="N69" i="5"/>
  <c r="N57" i="5"/>
  <c r="N53" i="5"/>
  <c r="N85" i="5"/>
  <c r="N79" i="5"/>
  <c r="N68" i="5"/>
  <c r="N56" i="5"/>
  <c r="N52" i="5"/>
  <c r="N78" i="5"/>
  <c r="N55" i="5"/>
  <c r="M127" i="5"/>
  <c r="M87" i="5"/>
  <c r="M83" i="5"/>
  <c r="M77" i="5"/>
  <c r="M64" i="5"/>
  <c r="M54" i="5"/>
  <c r="M50" i="5"/>
  <c r="M75" i="5"/>
  <c r="M84" i="5"/>
  <c r="M74" i="5"/>
  <c r="M61" i="5"/>
  <c r="M51" i="5"/>
  <c r="M90" i="5"/>
  <c r="M86" i="5"/>
  <c r="M76" i="5"/>
  <c r="M69" i="5"/>
  <c r="M57" i="5"/>
  <c r="M53" i="5"/>
  <c r="M85" i="5"/>
  <c r="M79" i="5"/>
  <c r="M68" i="5"/>
  <c r="M56" i="5"/>
  <c r="M52" i="5"/>
  <c r="M88" i="5"/>
  <c r="M78" i="5"/>
  <c r="M55" i="5"/>
  <c r="L127" i="5"/>
  <c r="L87" i="5"/>
  <c r="L83" i="5"/>
  <c r="L77" i="5"/>
  <c r="L64" i="5"/>
  <c r="L54" i="5"/>
  <c r="L50" i="5"/>
  <c r="L75" i="5"/>
  <c r="L84" i="5"/>
  <c r="L74" i="5"/>
  <c r="L61" i="5"/>
  <c r="L51" i="5"/>
  <c r="L90" i="5"/>
  <c r="L86" i="5"/>
  <c r="L76" i="5"/>
  <c r="L69" i="5"/>
  <c r="L57" i="5"/>
  <c r="L53" i="5"/>
  <c r="L85" i="5"/>
  <c r="L79" i="5"/>
  <c r="L68" i="5"/>
  <c r="L56" i="5"/>
  <c r="L52" i="5"/>
  <c r="L88" i="5"/>
  <c r="L78" i="5"/>
  <c r="L55" i="5"/>
  <c r="K51" i="5"/>
  <c r="K55" i="5"/>
  <c r="K61" i="5"/>
  <c r="K74" i="5"/>
  <c r="K78" i="5"/>
  <c r="K84" i="5"/>
  <c r="K88" i="5"/>
  <c r="K52" i="5"/>
  <c r="K56" i="5"/>
  <c r="K68" i="5"/>
  <c r="K75" i="5"/>
  <c r="K79" i="5"/>
  <c r="K85" i="5"/>
  <c r="K53" i="5"/>
  <c r="K57" i="5"/>
  <c r="K69" i="5"/>
  <c r="K76" i="5"/>
  <c r="K86" i="5"/>
  <c r="K90" i="5"/>
  <c r="K50" i="5"/>
  <c r="K54" i="5"/>
  <c r="K64" i="5"/>
  <c r="K77" i="5"/>
  <c r="K83" i="5"/>
  <c r="K87" i="5"/>
  <c r="J56" i="5"/>
  <c r="J86" i="5"/>
  <c r="J75" i="5"/>
  <c r="J79" i="5"/>
  <c r="J69" i="5"/>
  <c r="J61" i="5"/>
  <c r="J83" i="5"/>
  <c r="J87" i="5"/>
  <c r="J90" i="5"/>
  <c r="J76" i="5"/>
  <c r="J78" i="5"/>
  <c r="J68" i="5"/>
  <c r="J84" i="5"/>
  <c r="J88" i="5"/>
  <c r="J77" i="5"/>
  <c r="J85" i="5"/>
  <c r="J74" i="5"/>
  <c r="J64" i="5"/>
  <c r="J55" i="5"/>
  <c r="J51" i="5"/>
  <c r="J54" i="5"/>
  <c r="J50" i="5"/>
  <c r="J57" i="5"/>
  <c r="J53" i="5"/>
  <c r="J52" i="5"/>
  <c r="J36" i="5"/>
  <c r="J128" i="5" s="1"/>
  <c r="J127" i="5"/>
  <c r="G46" i="26"/>
  <c r="G47" i="26"/>
  <c r="G48" i="26"/>
  <c r="G49" i="26"/>
  <c r="G50" i="26"/>
  <c r="G51" i="26"/>
  <c r="G52" i="26"/>
  <c r="G53" i="26"/>
  <c r="G54" i="26"/>
  <c r="G45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8" i="26"/>
  <c r="E57" i="26"/>
  <c r="E46" i="26"/>
  <c r="E47" i="26"/>
  <c r="E48" i="26"/>
  <c r="E49" i="26"/>
  <c r="E50" i="26"/>
  <c r="E51" i="26"/>
  <c r="E52" i="26"/>
  <c r="E53" i="26"/>
  <c r="E54" i="26"/>
  <c r="E45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8" i="26"/>
  <c r="Q58" i="26" l="1"/>
  <c r="O42" i="5" s="1"/>
  <c r="O45" i="5" s="1"/>
  <c r="O129" i="5" s="1"/>
  <c r="S58" i="26"/>
  <c r="P42" i="5" s="1"/>
  <c r="P45" i="5" s="1"/>
  <c r="P129" i="5" s="1"/>
  <c r="Q74" i="5"/>
  <c r="Q50" i="5"/>
  <c r="Q51" i="5"/>
  <c r="Q90" i="5"/>
  <c r="Q55" i="5"/>
  <c r="Q79" i="5"/>
  <c r="Q87" i="5"/>
  <c r="Q75" i="5"/>
  <c r="Q86" i="5"/>
  <c r="Q88" i="5"/>
  <c r="Q89" i="5" s="1"/>
  <c r="Q91" i="5" s="1"/>
  <c r="Q98" i="5" s="1"/>
  <c r="I58" i="26"/>
  <c r="K42" i="5" s="1"/>
  <c r="K45" i="5" s="1"/>
  <c r="K129" i="5" s="1"/>
  <c r="M58" i="26"/>
  <c r="M42" i="5" s="1"/>
  <c r="M45" i="5" s="1"/>
  <c r="M129" i="5" s="1"/>
  <c r="Q53" i="5"/>
  <c r="Q61" i="5"/>
  <c r="Q78" i="5"/>
  <c r="Q80" i="5" s="1"/>
  <c r="Q97" i="5" s="1"/>
  <c r="N70" i="5"/>
  <c r="N96" i="5" s="1"/>
  <c r="N45" i="5"/>
  <c r="N129" i="5" s="1"/>
  <c r="K58" i="26"/>
  <c r="L42" i="5" s="1"/>
  <c r="L45" i="5" s="1"/>
  <c r="L129" i="5" s="1"/>
  <c r="G55" i="26"/>
  <c r="G56" i="26" s="1"/>
  <c r="G58" i="26" s="1"/>
  <c r="J42" i="5" s="1"/>
  <c r="G38" i="26"/>
  <c r="G40" i="26" s="1"/>
  <c r="J41" i="5" s="1"/>
  <c r="E55" i="26"/>
  <c r="E56" i="26" s="1"/>
  <c r="E58" i="26" s="1"/>
  <c r="I42" i="5" s="1"/>
  <c r="K70" i="5"/>
  <c r="K96" i="5" s="1"/>
  <c r="O89" i="5"/>
  <c r="O91" i="5" s="1"/>
  <c r="O98" i="5" s="1"/>
  <c r="Q70" i="5"/>
  <c r="Q96" i="5" s="1"/>
  <c r="P80" i="5"/>
  <c r="P97" i="5" s="1"/>
  <c r="P58" i="5"/>
  <c r="P94" i="5" s="1"/>
  <c r="P89" i="5"/>
  <c r="P91" i="5" s="1"/>
  <c r="P98" i="5" s="1"/>
  <c r="P70" i="5"/>
  <c r="P96" i="5" s="1"/>
  <c r="O70" i="5"/>
  <c r="O96" i="5" s="1"/>
  <c r="O58" i="5"/>
  <c r="O94" i="5" s="1"/>
  <c r="O80" i="5"/>
  <c r="O97" i="5" s="1"/>
  <c r="E38" i="26"/>
  <c r="E40" i="26" s="1"/>
  <c r="I41" i="5" s="1"/>
  <c r="N89" i="5"/>
  <c r="N91" i="5" s="1"/>
  <c r="N98" i="5" s="1"/>
  <c r="N80" i="5"/>
  <c r="N97" i="5" s="1"/>
  <c r="N58" i="5"/>
  <c r="N94" i="5" s="1"/>
  <c r="M58" i="5"/>
  <c r="M94" i="5" s="1"/>
  <c r="M80" i="5"/>
  <c r="M97" i="5" s="1"/>
  <c r="M89" i="5"/>
  <c r="M91" i="5" s="1"/>
  <c r="M98" i="5" s="1"/>
  <c r="M70" i="5"/>
  <c r="M96" i="5" s="1"/>
  <c r="L58" i="5"/>
  <c r="L94" i="5" s="1"/>
  <c r="L80" i="5"/>
  <c r="L97" i="5" s="1"/>
  <c r="L89" i="5"/>
  <c r="L91" i="5" s="1"/>
  <c r="L98" i="5" s="1"/>
  <c r="L70" i="5"/>
  <c r="L96" i="5" s="1"/>
  <c r="K89" i="5"/>
  <c r="K91" i="5" s="1"/>
  <c r="K98" i="5" s="1"/>
  <c r="K58" i="5"/>
  <c r="K94" i="5" s="1"/>
  <c r="K80" i="5"/>
  <c r="K97" i="5" s="1"/>
  <c r="J58" i="5"/>
  <c r="J94" i="5" s="1"/>
  <c r="AN42" i="26"/>
  <c r="Q58" i="5" l="1"/>
  <c r="Q94" i="5" s="1"/>
  <c r="J45" i="5"/>
  <c r="J129" i="5" s="1"/>
  <c r="AV56" i="26"/>
  <c r="AV38" i="26"/>
  <c r="I45" i="5"/>
  <c r="F42" i="26"/>
  <c r="H42" i="26"/>
  <c r="J42" i="26"/>
  <c r="L42" i="26"/>
  <c r="N42" i="26"/>
  <c r="P42" i="26"/>
  <c r="R42" i="26"/>
  <c r="T42" i="26"/>
  <c r="V42" i="26"/>
  <c r="X42" i="26"/>
  <c r="Z42" i="26"/>
  <c r="AB42" i="26"/>
  <c r="AD42" i="26"/>
  <c r="AF42" i="26"/>
  <c r="AH42" i="26"/>
  <c r="AJ42" i="26"/>
  <c r="AL42" i="26"/>
  <c r="AP42" i="26"/>
  <c r="AR42" i="26"/>
  <c r="AT42" i="26"/>
  <c r="D42" i="26"/>
  <c r="AV62" i="26" l="1"/>
  <c r="B132" i="5"/>
  <c r="B130" i="5"/>
  <c r="B129" i="5"/>
  <c r="B128" i="5"/>
  <c r="B127" i="5"/>
  <c r="H116" i="5"/>
  <c r="U121" i="5" s="1"/>
  <c r="H113" i="5"/>
  <c r="H106" i="5"/>
  <c r="H89" i="5"/>
  <c r="H91" i="5" s="1"/>
  <c r="H98" i="5" s="1"/>
  <c r="H80" i="5"/>
  <c r="H97" i="5" s="1"/>
  <c r="H70" i="5"/>
  <c r="H96" i="5" s="1"/>
  <c r="H63" i="5"/>
  <c r="H65" i="5" s="1"/>
  <c r="H95" i="5" s="1"/>
  <c r="H58" i="5"/>
  <c r="H94" i="5" s="1"/>
  <c r="I36" i="5"/>
  <c r="I128" i="5" s="1"/>
  <c r="I27" i="5"/>
  <c r="V62" i="5" s="1"/>
  <c r="V63" i="5" s="1"/>
  <c r="V65" i="5" s="1"/>
  <c r="V95" i="5" s="1"/>
  <c r="V100" i="5" s="1"/>
  <c r="V130" i="5" s="1"/>
  <c r="V131" i="5" s="1"/>
  <c r="U108" i="5" l="1"/>
  <c r="U113" i="5" s="1"/>
  <c r="U114" i="5" s="1"/>
  <c r="U132" i="5" s="1"/>
  <c r="U133" i="5" s="1"/>
  <c r="U135" i="5" s="1"/>
  <c r="U136" i="5" s="1"/>
  <c r="U123" i="5"/>
  <c r="V104" i="5"/>
  <c r="V105" i="5"/>
  <c r="AA62" i="5"/>
  <c r="AA63" i="5" s="1"/>
  <c r="AA65" i="5" s="1"/>
  <c r="AA95" i="5" s="1"/>
  <c r="AA100" i="5" s="1"/>
  <c r="AA130" i="5" s="1"/>
  <c r="AA131" i="5" s="1"/>
  <c r="AF62" i="5"/>
  <c r="AF63" i="5" s="1"/>
  <c r="AF65" i="5" s="1"/>
  <c r="AF95" i="5" s="1"/>
  <c r="AF100" i="5" s="1"/>
  <c r="AF130" i="5" s="1"/>
  <c r="AF131" i="5" s="1"/>
  <c r="AE62" i="5"/>
  <c r="AE63" i="5" s="1"/>
  <c r="AE65" i="5" s="1"/>
  <c r="AE95" i="5" s="1"/>
  <c r="AE100" i="5" s="1"/>
  <c r="AE130" i="5" s="1"/>
  <c r="AE131" i="5" s="1"/>
  <c r="AD62" i="5"/>
  <c r="AD63" i="5" s="1"/>
  <c r="AD65" i="5" s="1"/>
  <c r="AD95" i="5" s="1"/>
  <c r="AD100" i="5" s="1"/>
  <c r="AD130" i="5" s="1"/>
  <c r="AD131" i="5" s="1"/>
  <c r="AC62" i="5"/>
  <c r="AC63" i="5" s="1"/>
  <c r="AC65" i="5" s="1"/>
  <c r="AC95" i="5" s="1"/>
  <c r="AC100" i="5" s="1"/>
  <c r="AC130" i="5" s="1"/>
  <c r="AC131" i="5" s="1"/>
  <c r="X62" i="5"/>
  <c r="X63" i="5" s="1"/>
  <c r="X65" i="5" s="1"/>
  <c r="X95" i="5" s="1"/>
  <c r="X100" i="5" s="1"/>
  <c r="X130" i="5" s="1"/>
  <c r="X131" i="5" s="1"/>
  <c r="Z62" i="5"/>
  <c r="Z63" i="5" s="1"/>
  <c r="Z65" i="5" s="1"/>
  <c r="Z95" i="5" s="1"/>
  <c r="Z100" i="5" s="1"/>
  <c r="Z130" i="5" s="1"/>
  <c r="Z131" i="5" s="1"/>
  <c r="T62" i="5"/>
  <c r="T63" i="5" s="1"/>
  <c r="T65" i="5" s="1"/>
  <c r="T95" i="5" s="1"/>
  <c r="T100" i="5" s="1"/>
  <c r="T130" i="5" s="1"/>
  <c r="T131" i="5" s="1"/>
  <c r="W62" i="5"/>
  <c r="W63" i="5" s="1"/>
  <c r="W65" i="5" s="1"/>
  <c r="W95" i="5" s="1"/>
  <c r="W100" i="5" s="1"/>
  <c r="W130" i="5" s="1"/>
  <c r="W131" i="5" s="1"/>
  <c r="AB62" i="5"/>
  <c r="AB63" i="5" s="1"/>
  <c r="AB65" i="5" s="1"/>
  <c r="AB95" i="5" s="1"/>
  <c r="AB100" i="5" s="1"/>
  <c r="AB130" i="5" s="1"/>
  <c r="AB131" i="5" s="1"/>
  <c r="Y62" i="5"/>
  <c r="Y63" i="5" s="1"/>
  <c r="Y65" i="5" s="1"/>
  <c r="Y95" i="5" s="1"/>
  <c r="Y100" i="5" s="1"/>
  <c r="Y130" i="5" s="1"/>
  <c r="Y131" i="5" s="1"/>
  <c r="I127" i="5"/>
  <c r="S62" i="5"/>
  <c r="S63" i="5" s="1"/>
  <c r="S65" i="5" s="1"/>
  <c r="S95" i="5" s="1"/>
  <c r="S100" i="5" s="1"/>
  <c r="S130" i="5" s="1"/>
  <c r="S131" i="5" s="1"/>
  <c r="R62" i="5"/>
  <c r="R63" i="5" s="1"/>
  <c r="R65" i="5" s="1"/>
  <c r="R95" i="5" s="1"/>
  <c r="R100" i="5" s="1"/>
  <c r="R130" i="5" s="1"/>
  <c r="R131" i="5" s="1"/>
  <c r="P62" i="5"/>
  <c r="P63" i="5" s="1"/>
  <c r="P65" i="5" s="1"/>
  <c r="P95" i="5" s="1"/>
  <c r="P100" i="5" s="1"/>
  <c r="P130" i="5" s="1"/>
  <c r="P131" i="5" s="1"/>
  <c r="Q62" i="5"/>
  <c r="Q63" i="5" s="1"/>
  <c r="Q65" i="5" s="1"/>
  <c r="Q95" i="5" s="1"/>
  <c r="Q100" i="5" s="1"/>
  <c r="Q130" i="5" s="1"/>
  <c r="Q131" i="5" s="1"/>
  <c r="N62" i="5"/>
  <c r="N63" i="5" s="1"/>
  <c r="N65" i="5" s="1"/>
  <c r="N95" i="5" s="1"/>
  <c r="N100" i="5" s="1"/>
  <c r="N130" i="5" s="1"/>
  <c r="N131" i="5" s="1"/>
  <c r="O62" i="5"/>
  <c r="O63" i="5" s="1"/>
  <c r="O65" i="5" s="1"/>
  <c r="O95" i="5" s="1"/>
  <c r="O100" i="5" s="1"/>
  <c r="O130" i="5" s="1"/>
  <c r="O131" i="5" s="1"/>
  <c r="K62" i="5"/>
  <c r="K63" i="5" s="1"/>
  <c r="K65" i="5" s="1"/>
  <c r="K95" i="5" s="1"/>
  <c r="K100" i="5" s="1"/>
  <c r="K130" i="5" s="1"/>
  <c r="K131" i="5" s="1"/>
  <c r="M62" i="5"/>
  <c r="M63" i="5" s="1"/>
  <c r="M65" i="5" s="1"/>
  <c r="M95" i="5" s="1"/>
  <c r="M100" i="5" s="1"/>
  <c r="M130" i="5" s="1"/>
  <c r="M131" i="5" s="1"/>
  <c r="L62" i="5"/>
  <c r="L63" i="5" s="1"/>
  <c r="L65" i="5" s="1"/>
  <c r="L95" i="5" s="1"/>
  <c r="L100" i="5" s="1"/>
  <c r="L130" i="5" s="1"/>
  <c r="L131" i="5" s="1"/>
  <c r="I87" i="5"/>
  <c r="I83" i="5"/>
  <c r="I76" i="5"/>
  <c r="I61" i="5"/>
  <c r="I86" i="5"/>
  <c r="I79" i="5"/>
  <c r="I75" i="5"/>
  <c r="I69" i="5"/>
  <c r="J62" i="5"/>
  <c r="I88" i="5"/>
  <c r="I62" i="5"/>
  <c r="I85" i="5"/>
  <c r="I90" i="5"/>
  <c r="I78" i="5"/>
  <c r="I74" i="5"/>
  <c r="I68" i="5"/>
  <c r="I64" i="5"/>
  <c r="I77" i="5"/>
  <c r="I84" i="5"/>
  <c r="I55" i="5"/>
  <c r="I51" i="5"/>
  <c r="I54" i="5"/>
  <c r="I57" i="5"/>
  <c r="I53" i="5"/>
  <c r="I50" i="5"/>
  <c r="I56" i="5"/>
  <c r="I52" i="5"/>
  <c r="H114" i="5"/>
  <c r="H100" i="5"/>
  <c r="J70" i="5"/>
  <c r="J96" i="5" s="1"/>
  <c r="V119" i="5" l="1"/>
  <c r="V121" i="5" s="1"/>
  <c r="V123" i="5" s="1"/>
  <c r="V106" i="5"/>
  <c r="Y104" i="5"/>
  <c r="Y105" i="5"/>
  <c r="AB105" i="5"/>
  <c r="AB104" i="5"/>
  <c r="W105" i="5"/>
  <c r="W104" i="5"/>
  <c r="AC105" i="5"/>
  <c r="AC104" i="5"/>
  <c r="T105" i="5"/>
  <c r="T104" i="5"/>
  <c r="Z104" i="5"/>
  <c r="Z105" i="5"/>
  <c r="X105" i="5"/>
  <c r="X104" i="5"/>
  <c r="AD105" i="5"/>
  <c r="AD104" i="5"/>
  <c r="AE104" i="5"/>
  <c r="AE105" i="5"/>
  <c r="AF105" i="5"/>
  <c r="AF104" i="5"/>
  <c r="AA104" i="5"/>
  <c r="AA105" i="5"/>
  <c r="P105" i="5"/>
  <c r="P104" i="5"/>
  <c r="O105" i="5"/>
  <c r="O104" i="5"/>
  <c r="R104" i="5"/>
  <c r="R105" i="5"/>
  <c r="K105" i="5"/>
  <c r="K104" i="5"/>
  <c r="N104" i="5"/>
  <c r="N105" i="5"/>
  <c r="S105" i="5"/>
  <c r="S104" i="5"/>
  <c r="L104" i="5"/>
  <c r="L105" i="5"/>
  <c r="M104" i="5"/>
  <c r="M105" i="5"/>
  <c r="Q105" i="5"/>
  <c r="Q104" i="5"/>
  <c r="J89" i="5"/>
  <c r="J91" i="5" s="1"/>
  <c r="J98" i="5" s="1"/>
  <c r="J63" i="5"/>
  <c r="J65" i="5" s="1"/>
  <c r="J95" i="5" s="1"/>
  <c r="J80" i="5"/>
  <c r="J97" i="5" s="1"/>
  <c r="I70" i="5"/>
  <c r="I96" i="5" s="1"/>
  <c r="I89" i="5"/>
  <c r="I91" i="5" s="1"/>
  <c r="I98" i="5" s="1"/>
  <c r="I80" i="5"/>
  <c r="I97" i="5" s="1"/>
  <c r="I58" i="5"/>
  <c r="I94" i="5" s="1"/>
  <c r="I63" i="5"/>
  <c r="I65" i="5" s="1"/>
  <c r="I95" i="5" s="1"/>
  <c r="AE119" i="5" l="1"/>
  <c r="AE121" i="5" s="1"/>
  <c r="AE108" i="5" s="1"/>
  <c r="AE113" i="5" s="1"/>
  <c r="V108" i="5"/>
  <c r="V113" i="5" s="1"/>
  <c r="V114" i="5" s="1"/>
  <c r="V132" i="5" s="1"/>
  <c r="V133" i="5" s="1"/>
  <c r="V135" i="5" s="1"/>
  <c r="V136" i="5" s="1"/>
  <c r="W119" i="5"/>
  <c r="W121" i="5" s="1"/>
  <c r="W123" i="5" s="1"/>
  <c r="Y119" i="5"/>
  <c r="Y121" i="5" s="1"/>
  <c r="Y123" i="5" s="1"/>
  <c r="T106" i="5"/>
  <c r="X119" i="5"/>
  <c r="X121" i="5" s="1"/>
  <c r="X123" i="5" s="1"/>
  <c r="N119" i="5"/>
  <c r="N121" i="5" s="1"/>
  <c r="N123" i="5" s="1"/>
  <c r="AF119" i="5"/>
  <c r="AF121" i="5" s="1"/>
  <c r="AF123" i="5" s="1"/>
  <c r="AC119" i="5"/>
  <c r="AC121" i="5" s="1"/>
  <c r="AC108" i="5" s="1"/>
  <c r="AC113" i="5" s="1"/>
  <c r="AA106" i="5"/>
  <c r="AD119" i="5"/>
  <c r="AD121" i="5" s="1"/>
  <c r="AD108" i="5" s="1"/>
  <c r="AD113" i="5" s="1"/>
  <c r="AB119" i="5"/>
  <c r="AB121" i="5" s="1"/>
  <c r="AB108" i="5" s="1"/>
  <c r="AB113" i="5" s="1"/>
  <c r="Z106" i="5"/>
  <c r="T119" i="5"/>
  <c r="T121" i="5" s="1"/>
  <c r="T108" i="5" s="1"/>
  <c r="T113" i="5" s="1"/>
  <c r="AA119" i="5"/>
  <c r="AA121" i="5" s="1"/>
  <c r="AD106" i="5"/>
  <c r="AC106" i="5"/>
  <c r="X106" i="5"/>
  <c r="W106" i="5"/>
  <c r="Z119" i="5"/>
  <c r="Z121" i="5" s="1"/>
  <c r="AF106" i="5"/>
  <c r="AB106" i="5"/>
  <c r="AE106" i="5"/>
  <c r="Y106" i="5"/>
  <c r="P119" i="5"/>
  <c r="P121" i="5" s="1"/>
  <c r="P108" i="5" s="1"/>
  <c r="P113" i="5" s="1"/>
  <c r="M119" i="5"/>
  <c r="M121" i="5" s="1"/>
  <c r="M123" i="5" s="1"/>
  <c r="K119" i="5"/>
  <c r="K121" i="5" s="1"/>
  <c r="K123" i="5" s="1"/>
  <c r="O119" i="5"/>
  <c r="O121" i="5" s="1"/>
  <c r="O123" i="5" s="1"/>
  <c r="L119" i="5"/>
  <c r="L121" i="5" s="1"/>
  <c r="L123" i="5" s="1"/>
  <c r="P106" i="5"/>
  <c r="M106" i="5"/>
  <c r="S106" i="5"/>
  <c r="Q119" i="5"/>
  <c r="Q121" i="5" s="1"/>
  <c r="Q108" i="5" s="1"/>
  <c r="Q113" i="5" s="1"/>
  <c r="K106" i="5"/>
  <c r="R106" i="5"/>
  <c r="L106" i="5"/>
  <c r="Q106" i="5"/>
  <c r="S119" i="5"/>
  <c r="S121" i="5" s="1"/>
  <c r="N106" i="5"/>
  <c r="R119" i="5"/>
  <c r="R121" i="5" s="1"/>
  <c r="O106" i="5"/>
  <c r="J100" i="5"/>
  <c r="J130" i="5" s="1"/>
  <c r="J131" i="5" s="1"/>
  <c r="J104" i="5" s="1"/>
  <c r="I100" i="5"/>
  <c r="I130" i="5" s="1"/>
  <c r="AE123" i="5" l="1"/>
  <c r="AF108" i="5"/>
  <c r="AF113" i="5" s="1"/>
  <c r="AF114" i="5" s="1"/>
  <c r="AF132" i="5" s="1"/>
  <c r="AF133" i="5" s="1"/>
  <c r="AF135" i="5" s="1"/>
  <c r="N108" i="5"/>
  <c r="N113" i="5" s="1"/>
  <c r="N114" i="5" s="1"/>
  <c r="N132" i="5" s="1"/>
  <c r="N133" i="5" s="1"/>
  <c r="N135" i="5" s="1"/>
  <c r="W108" i="5"/>
  <c r="W113" i="5" s="1"/>
  <c r="W114" i="5" s="1"/>
  <c r="W132" i="5" s="1"/>
  <c r="W133" i="5" s="1"/>
  <c r="W135" i="5" s="1"/>
  <c r="Y108" i="5"/>
  <c r="Y113" i="5" s="1"/>
  <c r="Y114" i="5" s="1"/>
  <c r="Y132" i="5" s="1"/>
  <c r="Y133" i="5" s="1"/>
  <c r="Y135" i="5" s="1"/>
  <c r="T114" i="5"/>
  <c r="T132" i="5" s="1"/>
  <c r="T133" i="5" s="1"/>
  <c r="T135" i="5" s="1"/>
  <c r="D14" i="19" s="1"/>
  <c r="X108" i="5"/>
  <c r="X113" i="5" s="1"/>
  <c r="X114" i="5" s="1"/>
  <c r="X132" i="5" s="1"/>
  <c r="X133" i="5" s="1"/>
  <c r="X135" i="5" s="1"/>
  <c r="X136" i="5" s="1"/>
  <c r="AC114" i="5"/>
  <c r="AC132" i="5" s="1"/>
  <c r="AC133" i="5" s="1"/>
  <c r="AC135" i="5" s="1"/>
  <c r="AC136" i="5" s="1"/>
  <c r="AC123" i="5"/>
  <c r="T123" i="5"/>
  <c r="M108" i="5"/>
  <c r="M113" i="5" s="1"/>
  <c r="M114" i="5" s="1"/>
  <c r="M132" i="5" s="1"/>
  <c r="M133" i="5" s="1"/>
  <c r="M135" i="5" s="1"/>
  <c r="M136" i="5" s="1"/>
  <c r="AB123" i="5"/>
  <c r="AD123" i="5"/>
  <c r="AE114" i="5"/>
  <c r="AE132" i="5" s="1"/>
  <c r="AE133" i="5" s="1"/>
  <c r="AE135" i="5" s="1"/>
  <c r="AE136" i="5" s="1"/>
  <c r="P123" i="5"/>
  <c r="AA123" i="5"/>
  <c r="AA108" i="5"/>
  <c r="AA113" i="5" s="1"/>
  <c r="AA114" i="5" s="1"/>
  <c r="AA132" i="5" s="1"/>
  <c r="AA133" i="5" s="1"/>
  <c r="AA135" i="5" s="1"/>
  <c r="Z123" i="5"/>
  <c r="Z108" i="5"/>
  <c r="Z113" i="5" s="1"/>
  <c r="Z114" i="5" s="1"/>
  <c r="Z132" i="5" s="1"/>
  <c r="Z133" i="5" s="1"/>
  <c r="Z135" i="5" s="1"/>
  <c r="AB114" i="5"/>
  <c r="AB132" i="5" s="1"/>
  <c r="AB133" i="5" s="1"/>
  <c r="AB135" i="5" s="1"/>
  <c r="O108" i="5"/>
  <c r="O113" i="5" s="1"/>
  <c r="O114" i="5" s="1"/>
  <c r="O132" i="5" s="1"/>
  <c r="O133" i="5" s="1"/>
  <c r="O135" i="5" s="1"/>
  <c r="D15" i="19"/>
  <c r="K108" i="5"/>
  <c r="K113" i="5" s="1"/>
  <c r="K114" i="5" s="1"/>
  <c r="K132" i="5" s="1"/>
  <c r="K133" i="5" s="1"/>
  <c r="K135" i="5" s="1"/>
  <c r="K136" i="5" s="1"/>
  <c r="AD114" i="5"/>
  <c r="AD132" i="5" s="1"/>
  <c r="AD133" i="5" s="1"/>
  <c r="AD135" i="5" s="1"/>
  <c r="L108" i="5"/>
  <c r="L113" i="5" s="1"/>
  <c r="L114" i="5" s="1"/>
  <c r="L132" i="5" s="1"/>
  <c r="L133" i="5" s="1"/>
  <c r="L135" i="5" s="1"/>
  <c r="Q123" i="5"/>
  <c r="P114" i="5"/>
  <c r="P132" i="5" s="1"/>
  <c r="P133" i="5" s="1"/>
  <c r="P135" i="5" s="1"/>
  <c r="D10" i="19" s="1"/>
  <c r="Q114" i="5"/>
  <c r="Q132" i="5" s="1"/>
  <c r="Q133" i="5" s="1"/>
  <c r="Q135" i="5" s="1"/>
  <c r="Q136" i="5" s="1"/>
  <c r="S123" i="5"/>
  <c r="S108" i="5"/>
  <c r="S113" i="5" s="1"/>
  <c r="S114" i="5" s="1"/>
  <c r="S132" i="5" s="1"/>
  <c r="S133" i="5" s="1"/>
  <c r="S135" i="5" s="1"/>
  <c r="R123" i="5"/>
  <c r="R108" i="5"/>
  <c r="R113" i="5" s="1"/>
  <c r="R114" i="5" s="1"/>
  <c r="R132" i="5" s="1"/>
  <c r="R133" i="5" s="1"/>
  <c r="R135" i="5" s="1"/>
  <c r="J105" i="5"/>
  <c r="E15" i="19" l="1"/>
  <c r="E10" i="19"/>
  <c r="E14" i="19"/>
  <c r="T136" i="5"/>
  <c r="D22" i="19"/>
  <c r="D24" i="19"/>
  <c r="D17" i="19"/>
  <c r="AD136" i="5"/>
  <c r="D23" i="19"/>
  <c r="D16" i="19"/>
  <c r="W136" i="5"/>
  <c r="AB136" i="5"/>
  <c r="D21" i="19"/>
  <c r="Z136" i="5"/>
  <c r="D19" i="19"/>
  <c r="AF136" i="5"/>
  <c r="D25" i="19"/>
  <c r="D18" i="19"/>
  <c r="Y136" i="5"/>
  <c r="AA136" i="5"/>
  <c r="D20" i="19"/>
  <c r="D7" i="19"/>
  <c r="D11" i="19"/>
  <c r="D5" i="19"/>
  <c r="P136" i="5"/>
  <c r="S136" i="5"/>
  <c r="D13" i="19"/>
  <c r="N136" i="5"/>
  <c r="D8" i="19"/>
  <c r="R136" i="5"/>
  <c r="D12" i="19"/>
  <c r="O136" i="5"/>
  <c r="D9" i="19"/>
  <c r="L136" i="5"/>
  <c r="D6" i="19"/>
  <c r="I129" i="5"/>
  <c r="E20" i="19" l="1"/>
  <c r="E23" i="19"/>
  <c r="E24" i="19"/>
  <c r="E12" i="19"/>
  <c r="E13" i="19"/>
  <c r="E17" i="19"/>
  <c r="E25" i="19"/>
  <c r="E22" i="19"/>
  <c r="E19" i="19"/>
  <c r="E21" i="19"/>
  <c r="E5" i="19"/>
  <c r="E18" i="19"/>
  <c r="E11" i="19"/>
  <c r="E9" i="19"/>
  <c r="E8" i="19"/>
  <c r="E6" i="19"/>
  <c r="E7" i="19"/>
  <c r="E16" i="19"/>
  <c r="I131" i="5"/>
  <c r="I104" i="5" s="1"/>
  <c r="I105" i="5" l="1"/>
  <c r="I119" i="5" l="1"/>
  <c r="I121" i="5" s="1"/>
  <c r="I106" i="5"/>
  <c r="I123" i="5" l="1"/>
  <c r="I108" i="5"/>
  <c r="I113" i="5" s="1"/>
  <c r="I114" i="5" s="1"/>
  <c r="I132" i="5" s="1"/>
  <c r="J106" i="5"/>
  <c r="J119" i="5"/>
  <c r="J121" i="5" l="1"/>
  <c r="J108" i="5" s="1"/>
  <c r="J113" i="5" s="1"/>
  <c r="I133" i="5"/>
  <c r="H132" i="5" s="1"/>
  <c r="J114" i="5" l="1"/>
  <c r="J132" i="5" s="1"/>
  <c r="J133" i="5" s="1"/>
  <c r="J135" i="5" s="1"/>
  <c r="J123" i="5"/>
  <c r="I135" i="5"/>
  <c r="H127" i="5"/>
  <c r="H128" i="5"/>
  <c r="H130" i="5"/>
  <c r="H129" i="5"/>
  <c r="I136" i="5" l="1"/>
  <c r="AG135" i="5"/>
  <c r="J136" i="5"/>
  <c r="D4" i="19"/>
  <c r="H131" i="5"/>
  <c r="H133" i="5" s="1"/>
  <c r="E4" i="19" l="1"/>
  <c r="AG136" i="5"/>
  <c r="D3" i="19" l="1"/>
  <c r="E3" i="19" l="1"/>
  <c r="E26" i="19" s="1"/>
  <c r="D26" i="19"/>
</calcChain>
</file>

<file path=xl/sharedStrings.xml><?xml version="1.0" encoding="utf-8"?>
<sst xmlns="http://schemas.openxmlformats.org/spreadsheetml/2006/main" count="748" uniqueCount="289">
  <si>
    <t>-</t>
  </si>
  <si>
    <t>VALOR (R$)</t>
  </si>
  <si>
    <t>Adicional Noturno</t>
  </si>
  <si>
    <t>%</t>
  </si>
  <si>
    <t>Outros (especificar)</t>
  </si>
  <si>
    <t>Lucro</t>
  </si>
  <si>
    <t>Data base da categoria (dia/mês/ano)</t>
  </si>
  <si>
    <t>Categoria profissional (vinculada à execução contratual)</t>
  </si>
  <si>
    <t>Tipo de serviço (mesmo serviço com características distintas)</t>
  </si>
  <si>
    <t>A</t>
  </si>
  <si>
    <t>B</t>
  </si>
  <si>
    <t>C</t>
  </si>
  <si>
    <t>D</t>
  </si>
  <si>
    <t>E</t>
  </si>
  <si>
    <t>F</t>
  </si>
  <si>
    <t>G</t>
  </si>
  <si>
    <t>H</t>
  </si>
  <si>
    <t>COMPOSIÇÃO DA REMUNERAÇÃO</t>
  </si>
  <si>
    <t>INSUMOS DIVERSOS</t>
  </si>
  <si>
    <t>TOTAL SUBMÓDULO 4.1</t>
  </si>
  <si>
    <t>Afastamento Maternidade</t>
  </si>
  <si>
    <t>4.1</t>
  </si>
  <si>
    <t>4.2</t>
  </si>
  <si>
    <t>Custos Indiretos</t>
  </si>
  <si>
    <t>Mão-de-Obra vinculada à execução contratual (valor por empregado)</t>
  </si>
  <si>
    <t>Salário Base</t>
  </si>
  <si>
    <t>Limpeza</t>
  </si>
  <si>
    <t>Servente</t>
  </si>
  <si>
    <t>TRIBUTOS</t>
  </si>
  <si>
    <t>C.1</t>
  </si>
  <si>
    <t>C.2</t>
  </si>
  <si>
    <t>C.3</t>
  </si>
  <si>
    <t>a)</t>
  </si>
  <si>
    <t>Tributos % = To = .............................................................</t>
  </si>
  <si>
    <t>b)</t>
  </si>
  <si>
    <t>c)</t>
  </si>
  <si>
    <t>Po / (1 - To) = P1 = ..............................................................................</t>
  </si>
  <si>
    <t>Valor dos Tributos = P1 - Po</t>
  </si>
  <si>
    <t>Dados para composição dos custos referentes à mão-de-obra</t>
  </si>
  <si>
    <t>Classificação Brasileira de Ocupações (CBO)</t>
  </si>
  <si>
    <t xml:space="preserve">Adicional Periculosidade </t>
  </si>
  <si>
    <t>Adicional Insalubridade</t>
  </si>
  <si>
    <t xml:space="preserve">INSS </t>
  </si>
  <si>
    <t xml:space="preserve">Salário Educação </t>
  </si>
  <si>
    <t xml:space="preserve">INCRA </t>
  </si>
  <si>
    <t xml:space="preserve">FGTS </t>
  </si>
  <si>
    <t>2.3</t>
  </si>
  <si>
    <t>TOTAL DO MÓDULO 1</t>
  </si>
  <si>
    <t>PROVISÃO PARA RESCISÃO</t>
  </si>
  <si>
    <t xml:space="preserve">Aviso Prévio Trabalhado </t>
  </si>
  <si>
    <t>Incidência do FGTS sobre Aviso Prévio Indenizado</t>
  </si>
  <si>
    <t>Aviso Prévio Indenizado</t>
  </si>
  <si>
    <t>Multa do FGTS e Contribuição Social sobre o Aviso Prévio Indenizado</t>
  </si>
  <si>
    <t>Incidência dos encargos do submódulo 2.2 sobre Aviso Prévio Trabalhado</t>
  </si>
  <si>
    <t xml:space="preserve">Multa do FGTS e Contribuição Social sobre o Aviso Prévio Trabalhado. </t>
  </si>
  <si>
    <r>
      <t>Férias</t>
    </r>
    <r>
      <rPr>
        <sz val="10"/>
        <rFont val="Arial"/>
        <family val="2"/>
      </rPr>
      <t xml:space="preserve"> </t>
    </r>
  </si>
  <si>
    <t>Licença Paternidade</t>
  </si>
  <si>
    <t xml:space="preserve">Uniformes </t>
  </si>
  <si>
    <t>Assistencia Social a Familia (clausula 16ª CCT)</t>
  </si>
  <si>
    <t>Assistência Médica  (clausula 15ª CCT)</t>
  </si>
  <si>
    <t>Incidencia do item 4.1 sobre o 13º salario e adicional de férias</t>
  </si>
  <si>
    <t>Subtotal</t>
  </si>
  <si>
    <t>Ausências por doença</t>
  </si>
  <si>
    <t>Incidencia do item 4.1 sobre o custro de reposição do profissional ausente</t>
  </si>
  <si>
    <t>TOTAL SUBMÓDULO</t>
  </si>
  <si>
    <t>ENCARGOS SOCIAIS E TRABALHISTAS</t>
  </si>
  <si>
    <t>Materiais de limpeza e higienização</t>
  </si>
  <si>
    <t>Produtos e Equipamentos</t>
  </si>
  <si>
    <t>Manutenção e depreciação de equipamentos</t>
  </si>
  <si>
    <t>Outros (Exame Admissional/Demissional/Periódico)</t>
  </si>
  <si>
    <t xml:space="preserve">TOTAL DO MÓDULO </t>
  </si>
  <si>
    <t>SESI ou SESC</t>
  </si>
  <si>
    <t>SENAI ou SENAC</t>
  </si>
  <si>
    <t>SEBRAE</t>
  </si>
  <si>
    <t>TOTAL ENCARGOS PREVIDENCIÁRIOS</t>
  </si>
  <si>
    <t>1 - COMPOSIÇÃO DA REMUNERAÇÃO</t>
  </si>
  <si>
    <t>2 - Benefícios Mensais e Diários</t>
  </si>
  <si>
    <t>3 - INSUMOS DIVERSOS</t>
  </si>
  <si>
    <t>4 - Encargos Sociais e Trabalhistas</t>
  </si>
  <si>
    <t>4.1 Encargos Previdenciários e FGTS</t>
  </si>
  <si>
    <t>4. 2 Salário Adicional de Férias</t>
  </si>
  <si>
    <t>TOTAL  Salário Adicional de Férias</t>
  </si>
  <si>
    <t>Incidencia do item 4.1 sobre Afastamento Maternidade</t>
  </si>
  <si>
    <t>TOTAL do afastamento maternidade</t>
  </si>
  <si>
    <t>4.3 Afastamento Maternidade</t>
  </si>
  <si>
    <t>4.4 PROVISÃO PARA RESCISÃO</t>
  </si>
  <si>
    <t>TOTAL da Provisão para Recisão</t>
  </si>
  <si>
    <t>4.5 - CUSTO DE REPOSIÇÃO DO PROFISSIONAL AUSENTE</t>
  </si>
  <si>
    <t>4.3</t>
  </si>
  <si>
    <t>4.4</t>
  </si>
  <si>
    <t>4.5</t>
  </si>
  <si>
    <t>4.6</t>
  </si>
  <si>
    <t>Encargos sociais e previdenciários</t>
  </si>
  <si>
    <t>13º Salário e adicional de férias</t>
  </si>
  <si>
    <t>Afastamento maternidade</t>
  </si>
  <si>
    <t>Custo de reposição do profissional ausente</t>
  </si>
  <si>
    <t>Custo de rescisão</t>
  </si>
  <si>
    <t>Outros Especificar</t>
  </si>
  <si>
    <t>Total dos Encargos Sociais e trabalhistas</t>
  </si>
  <si>
    <t>Quadro resumo do item 4 - Encargos sociais e trabalhistas</t>
  </si>
  <si>
    <t xml:space="preserve"> CUSTOS INDIRETOS, TRIBUTOS E LUCRO</t>
  </si>
  <si>
    <t>C.4</t>
  </si>
  <si>
    <t>C.5</t>
  </si>
  <si>
    <t>COFINS 3%</t>
  </si>
  <si>
    <t>PIS 0,65%</t>
  </si>
  <si>
    <t>ISSQN 4,00%</t>
  </si>
  <si>
    <t>TOTAL DO TRIBUTOS</t>
  </si>
  <si>
    <t>Total dos custos intiretos, tributos e lucro</t>
  </si>
  <si>
    <t>Total dos Custos Indiretos e Lucro</t>
  </si>
  <si>
    <t>CUSTO GERAL POR EMPREGADO</t>
  </si>
  <si>
    <t>5 - CUSTOS INDIRETOS, TRIBUTOS E LUCRO</t>
  </si>
  <si>
    <t>(Total dos Módulos 1, 2, 3 e 4 + Custos indiretos + lucro)= Po = ...................................</t>
  </si>
  <si>
    <t>Subtotal (A + B + C + D)</t>
  </si>
  <si>
    <t>Acumulação de função</t>
  </si>
  <si>
    <t>Assiduidade</t>
  </si>
  <si>
    <t>Hora noturna adicional</t>
  </si>
  <si>
    <t>Adicional de Hora Extra</t>
  </si>
  <si>
    <t>Transporte (clausula 14ª CCT)</t>
  </si>
  <si>
    <t>Fundo de Formação Profissional  (clausula 22ª CCT)</t>
  </si>
  <si>
    <t>Seguro Acidente de Trabalho/SAT/INSS</t>
  </si>
  <si>
    <t xml:space="preserve">13º Salário, Férias </t>
  </si>
  <si>
    <t>Adicional de Férias</t>
  </si>
  <si>
    <t xml:space="preserve">Ausência por Acidente de Trabalho </t>
  </si>
  <si>
    <t>Ausências legais</t>
  </si>
  <si>
    <t>CRAS</t>
  </si>
  <si>
    <t>Item</t>
  </si>
  <si>
    <t>Água Sanitária – litros</t>
  </si>
  <si>
    <t>Desinfetante   - litros</t>
  </si>
  <si>
    <t>Lã de Aço – pacote</t>
  </si>
  <si>
    <t>Esponja dupla face – Unidades</t>
  </si>
  <si>
    <t>Sabão em pedra  - 200 gr – unidade</t>
  </si>
  <si>
    <t>Saco alvejado algodão – unidades</t>
  </si>
  <si>
    <t>Saco para lixo 15 litros – unidades</t>
  </si>
  <si>
    <t>Saco para lixo 30 litros – unidades</t>
  </si>
  <si>
    <t>Saco para lixo 50 litros – unidades</t>
  </si>
  <si>
    <t>Saco para lixo 100 litros (de 8 micras) – unidades</t>
  </si>
  <si>
    <t>Multiuso  500 ml - unidades</t>
  </si>
  <si>
    <t>Álcool 70% - litros</t>
  </si>
  <si>
    <t>Álcool 92% - litros</t>
  </si>
  <si>
    <t>Amaciante  - litros</t>
  </si>
  <si>
    <t>Vassoura de palha - unidade</t>
  </si>
  <si>
    <t>Vassoura de Naylon - unidade</t>
  </si>
  <si>
    <t>Pás de lixo - unidade</t>
  </si>
  <si>
    <t>Baldes  - unidade</t>
  </si>
  <si>
    <t>Escova de lavar roupa - unidade</t>
  </si>
  <si>
    <t>Rodo tipo esfregão (scotbrit) - unidade</t>
  </si>
  <si>
    <t>Rodo de espuma - unidade</t>
  </si>
  <si>
    <t>R$ Total</t>
  </si>
  <si>
    <t>Saco para o chão (2ª viagem) – unidad</t>
  </si>
  <si>
    <t>Limpa Vidros para diluir 1x10 - litros</t>
  </si>
  <si>
    <t>Flanela Branca 29x39 - unidades</t>
  </si>
  <si>
    <t>Saco alvejado algodão 60x80 cm - unida</t>
  </si>
  <si>
    <t>Saco para lixo 100 litros azul - unidade</t>
  </si>
  <si>
    <t>Detergente 500 ml - unidades</t>
  </si>
  <si>
    <t>Pedra Sanitária - unidade</t>
  </si>
  <si>
    <t>Cera incolor - 1000 ml - unidade</t>
  </si>
  <si>
    <t>Saponáceo liquido com 300 ml - unid</t>
  </si>
  <si>
    <t>Saco de pano sem alvejar</t>
  </si>
  <si>
    <t>Rodo de madeira médio – 40 cm -unida</t>
  </si>
  <si>
    <t>Rodo de madeira grande – 80 cm -unida</t>
  </si>
  <si>
    <t>Limpador Químico -  Ref. Quimibos - dot limp - 5 litro</t>
  </si>
  <si>
    <t>valor mensal</t>
  </si>
  <si>
    <t>Total Mensal</t>
  </si>
  <si>
    <t>2 (40 horas)    1 (20 horas)</t>
  </si>
  <si>
    <t>1 ( 20 horas)</t>
  </si>
  <si>
    <t>Qtde Efetivo</t>
  </si>
  <si>
    <t>1 - 20 horas</t>
  </si>
  <si>
    <t>Sindicato</t>
  </si>
  <si>
    <t>SIEMACO</t>
  </si>
  <si>
    <t>Salário Min. Nacional</t>
  </si>
  <si>
    <t>CEMEI Santa Clara</t>
  </si>
  <si>
    <t>CEMEI Raio Sol</t>
  </si>
  <si>
    <t>Esc. Olavo Bilac</t>
  </si>
  <si>
    <t>Esc. S. Cristóvão</t>
  </si>
  <si>
    <t>Esc. José Bonif.</t>
  </si>
  <si>
    <t>Esc. Leôncio Correia</t>
  </si>
  <si>
    <t>Esc. Tancredo Neves</t>
  </si>
  <si>
    <t>Biblioteca e CAMU</t>
  </si>
  <si>
    <t>UBS B Vista</t>
  </si>
  <si>
    <t>UBS Nova União</t>
  </si>
  <si>
    <t>Posto Central e Fisiot.</t>
  </si>
  <si>
    <t>UBS Bairro União</t>
  </si>
  <si>
    <t>Sede Adm. Saúde</t>
  </si>
  <si>
    <t>Centro Espec</t>
  </si>
  <si>
    <t>Paço Munic</t>
  </si>
  <si>
    <t>Sede  Agric.</t>
  </si>
  <si>
    <t>Sec Des. Ecom.</t>
  </si>
  <si>
    <t>C E Ivar Ranzi</t>
  </si>
  <si>
    <t>CIESCA</t>
  </si>
  <si>
    <t>Gin. A C Picinato</t>
  </si>
  <si>
    <t>Detergente - litros - para piso</t>
  </si>
  <si>
    <t>Saponáceo pó  - 300 gr – unidades</t>
  </si>
  <si>
    <t>Álcool gel  -  480 gr - 70%</t>
  </si>
  <si>
    <t>Álcool líquido com 1 litro - litros - 46%</t>
  </si>
  <si>
    <t>Local 1</t>
  </si>
  <si>
    <t>Local 2</t>
  </si>
  <si>
    <t>Local 3</t>
  </si>
  <si>
    <t>Local 4</t>
  </si>
  <si>
    <t>Local 5</t>
  </si>
  <si>
    <t>Local 6</t>
  </si>
  <si>
    <t>Local 7</t>
  </si>
  <si>
    <t>Local 8</t>
  </si>
  <si>
    <t>Local 9</t>
  </si>
  <si>
    <t>Local 10</t>
  </si>
  <si>
    <t>Local 11</t>
  </si>
  <si>
    <t>Local 12</t>
  </si>
  <si>
    <t>Local 13</t>
  </si>
  <si>
    <t>Local 14</t>
  </si>
  <si>
    <t>Local 15</t>
  </si>
  <si>
    <t>Local 16</t>
  </si>
  <si>
    <t>Local 17</t>
  </si>
  <si>
    <t>Local 18</t>
  </si>
  <si>
    <t>Local 19</t>
  </si>
  <si>
    <t>Local 20</t>
  </si>
  <si>
    <t>Local 21</t>
  </si>
  <si>
    <t>12 meses</t>
  </si>
  <si>
    <t>Sec Viação e Obras</t>
  </si>
  <si>
    <t>Local 22</t>
  </si>
  <si>
    <t>Auxílio-Refeição/Alimentação  (clausula 13ª CCT) (80%*12/13)</t>
  </si>
  <si>
    <t>Valor Unitário</t>
  </si>
  <si>
    <t>Nº Trabalhor</t>
  </si>
  <si>
    <t>Total por Trabalhador</t>
  </si>
  <si>
    <t>Total Anual</t>
  </si>
  <si>
    <t>Total Mensal (T. A /12)</t>
  </si>
  <si>
    <t>Qtde</t>
  </si>
  <si>
    <t>Sta Clara</t>
  </si>
  <si>
    <t>Raoi de Sol</t>
  </si>
  <si>
    <t>Total valor mensal</t>
  </si>
  <si>
    <t>Total valor 12 meses</t>
  </si>
  <si>
    <t>Subtotal (A + B + C + D + E) (total por empregado)</t>
  </si>
  <si>
    <t>E M Olavo Bila</t>
  </si>
  <si>
    <t>Quantidade de Empregados</t>
  </si>
  <si>
    <t>E M S Crist</t>
  </si>
  <si>
    <t>E R José Bom</t>
  </si>
  <si>
    <t>E M Leônc Cor</t>
  </si>
  <si>
    <t>Biblioteca</t>
  </si>
  <si>
    <t>Tancredo Nev</t>
  </si>
  <si>
    <t>Centro Espic</t>
  </si>
  <si>
    <t>UBS Boa Vista</t>
  </si>
  <si>
    <t>UBS N União</t>
  </si>
  <si>
    <t>1 - 20 h</t>
  </si>
  <si>
    <t>UBS Central F</t>
  </si>
  <si>
    <t>UBS B União</t>
  </si>
  <si>
    <t>Sede Adm Sal</t>
  </si>
  <si>
    <t>Paço Mun</t>
  </si>
  <si>
    <t>Sec Agricult</t>
  </si>
  <si>
    <t>Sec Des Econ</t>
  </si>
  <si>
    <t>Sec Viação Ob</t>
  </si>
  <si>
    <t>Gin Ivar Ranzi</t>
  </si>
  <si>
    <t>Gin A C Picin</t>
  </si>
  <si>
    <t>CIESCa</t>
  </si>
  <si>
    <t>Local 23</t>
  </si>
  <si>
    <t>Zelador manut</t>
  </si>
  <si>
    <t xml:space="preserve">Total material mês </t>
  </si>
  <si>
    <t>Zelador</t>
  </si>
  <si>
    <t>Salário Nominativo da Categoria Profissional - 44 HORAS</t>
  </si>
  <si>
    <t>Salário Nominativo da Categoria Profissional = 40 HORAS</t>
  </si>
  <si>
    <t>2 - 40 h</t>
  </si>
  <si>
    <r>
      <t xml:space="preserve">SERVIÇO DE ZELADOR DE EDIFICAÇÕES, </t>
    </r>
    <r>
      <rPr>
        <b/>
        <sz val="9"/>
        <color rgb="FF000000"/>
        <rFont val="Times New Roman"/>
        <family val="1"/>
      </rPr>
      <t xml:space="preserve"> DE TODOS OS PRÉDIOS PÚBLICOS</t>
    </r>
    <r>
      <rPr>
        <sz val="9"/>
        <color rgb="FF000000"/>
        <rFont val="Times New Roman"/>
        <family val="1"/>
      </rPr>
      <t>, conforme especificações</t>
    </r>
  </si>
  <si>
    <t xml:space="preserve">Sabão em pó – 1 kg </t>
  </si>
  <si>
    <r>
      <t xml:space="preserve">SERVIÇOS DE LIMPEZA E CONSERVAÇÃO DO </t>
    </r>
    <r>
      <rPr>
        <b/>
        <sz val="9"/>
        <color rgb="FF000000"/>
        <rFont val="Times New Roman"/>
        <family val="1"/>
      </rPr>
      <t>CEMEI SANTA CLARA</t>
    </r>
    <r>
      <rPr>
        <sz val="9"/>
        <color rgb="FF000000"/>
        <rFont val="Times New Roman"/>
        <family val="1"/>
      </rPr>
      <t xml:space="preserve"> </t>
    </r>
  </si>
  <si>
    <r>
      <t xml:space="preserve">SERVIÇOS DE LIMPEZA E CONSERVAÇÃO DO </t>
    </r>
    <r>
      <rPr>
        <b/>
        <sz val="9"/>
        <color rgb="FF000000"/>
        <rFont val="Times New Roman"/>
        <family val="1"/>
      </rPr>
      <t>CEMEI RAIO DE SOL</t>
    </r>
    <r>
      <rPr>
        <sz val="9"/>
        <color rgb="FF000000"/>
        <rFont val="Times New Roman"/>
        <family val="1"/>
      </rPr>
      <t xml:space="preserve"> </t>
    </r>
  </si>
  <si>
    <r>
      <t xml:space="preserve">SERVIÇOS DE LIMPEZA E CONSERVAÇÃO DA </t>
    </r>
    <r>
      <rPr>
        <b/>
        <sz val="9"/>
        <color rgb="FF000000"/>
        <rFont val="Times New Roman"/>
        <family val="1"/>
      </rPr>
      <t>ESCOLA MUNICIPAL OLAVO BILAC</t>
    </r>
    <r>
      <rPr>
        <sz val="9"/>
        <color rgb="FF000000"/>
        <rFont val="Times New Roman"/>
        <family val="1"/>
      </rPr>
      <t xml:space="preserve"> </t>
    </r>
  </si>
  <si>
    <r>
      <t xml:space="preserve">SERVIÇOS DE LIMPEZA E CONSERVAÇÃO DA </t>
    </r>
    <r>
      <rPr>
        <b/>
        <sz val="9"/>
        <color rgb="FF000000"/>
        <rFont val="Times New Roman"/>
        <family val="1"/>
      </rPr>
      <t>ESCOLA MUNICIPAL SÃO CRISTÓVÃO</t>
    </r>
  </si>
  <si>
    <r>
      <t xml:space="preserve">SERVIÇOS DE LIMPEZA E CONSERVAÇÃO DA </t>
    </r>
    <r>
      <rPr>
        <b/>
        <sz val="9"/>
        <color rgb="FF000000"/>
        <rFont val="Times New Roman"/>
        <family val="1"/>
      </rPr>
      <t xml:space="preserve">ESCOLA MUNICIPAL DO CAMPO JOSÉ BONIFÁCIO </t>
    </r>
  </si>
  <si>
    <r>
      <t xml:space="preserve">SERVIÇOS DE LIMPEZA E CONSERVAÇÃO DA </t>
    </r>
    <r>
      <rPr>
        <b/>
        <sz val="9"/>
        <color rgb="FF000000"/>
        <rFont val="Times New Roman"/>
        <family val="1"/>
      </rPr>
      <t xml:space="preserve">ESCOLA MUNICIPAL LEÔNCIO CORREIA </t>
    </r>
  </si>
  <si>
    <r>
      <t xml:space="preserve">SERVIÇO DE LIMPEZA E CONSERVAÇÃO DA ESCOLA MUNICIPAL </t>
    </r>
    <r>
      <rPr>
        <b/>
        <sz val="9"/>
        <color rgb="FF000000"/>
        <rFont val="Times New Roman"/>
        <family val="1"/>
      </rPr>
      <t>TANCREDO NEVES</t>
    </r>
    <r>
      <rPr>
        <sz val="9"/>
        <color rgb="FF000000"/>
        <rFont val="Times New Roman"/>
        <family val="1"/>
      </rPr>
      <t xml:space="preserve"> </t>
    </r>
  </si>
  <si>
    <r>
      <t xml:space="preserve">SERVIÇOS DE LIMPEZA E CONSERVAÇÃO DA </t>
    </r>
    <r>
      <rPr>
        <b/>
        <sz val="9"/>
        <color rgb="FF000000"/>
        <rFont val="Times New Roman"/>
        <family val="1"/>
      </rPr>
      <t xml:space="preserve">BIBLIOTECA CIDADÃ CLARA ALETA SCHULTZ </t>
    </r>
    <r>
      <rPr>
        <sz val="9"/>
        <color rgb="FF000000"/>
        <rFont val="Times New Roman"/>
        <family val="1"/>
      </rPr>
      <t xml:space="preserve">e </t>
    </r>
    <r>
      <rPr>
        <b/>
        <sz val="9"/>
        <rFont val="Times New Roman"/>
        <family val="1"/>
      </rPr>
      <t>Centro de Atendimento Multidisciplinar  - CAMU</t>
    </r>
  </si>
  <si>
    <r>
      <t xml:space="preserve">SERVIÇOS DE LIMPEZA E CONSERVAÇÃO DO </t>
    </r>
    <r>
      <rPr>
        <b/>
        <sz val="9"/>
        <color rgb="FF000000"/>
        <rFont val="Times New Roman"/>
        <family val="1"/>
      </rPr>
      <t>CENTRO DE ESPECIALIDADE</t>
    </r>
  </si>
  <si>
    <r>
      <t xml:space="preserve">SERVIÇOS DE LIMPEZA E CONSERVAÇÃO DA </t>
    </r>
    <r>
      <rPr>
        <b/>
        <sz val="9"/>
        <color rgb="FF000000"/>
        <rFont val="Times New Roman"/>
        <family val="1"/>
      </rPr>
      <t>UNIDADE BÁSICA DE SAÚDE DA BOA VISTA</t>
    </r>
  </si>
  <si>
    <r>
      <t xml:space="preserve">SERVIÇOS DE LIMPEZA E CONSERVAÇÃO DA </t>
    </r>
    <r>
      <rPr>
        <b/>
        <sz val="9"/>
        <color rgb="FF000000"/>
        <rFont val="Times New Roman"/>
        <family val="1"/>
      </rPr>
      <t>UNIDADE BÁSICA DE SAÚDE DA NOVA UNIÃO</t>
    </r>
    <r>
      <rPr>
        <sz val="9"/>
        <color rgb="FF000000"/>
        <rFont val="Times New Roman"/>
        <family val="1"/>
      </rPr>
      <t xml:space="preserve">  </t>
    </r>
  </si>
  <si>
    <r>
      <t xml:space="preserve">SERVIÇOS DE LIMPEZA E </t>
    </r>
    <r>
      <rPr>
        <b/>
        <sz val="9"/>
        <color rgb="FF000000"/>
        <rFont val="Times New Roman"/>
        <family val="1"/>
      </rPr>
      <t>CONSERVAÇÃO DO POSTO CENTRAL</t>
    </r>
    <r>
      <rPr>
        <sz val="9"/>
        <color rgb="FF000000"/>
        <rFont val="Times New Roman"/>
        <family val="1"/>
      </rPr>
      <t xml:space="preserve"> -  E </t>
    </r>
    <r>
      <rPr>
        <b/>
        <sz val="9"/>
        <color rgb="FF000000"/>
        <rFont val="Times New Roman"/>
        <family val="1"/>
      </rPr>
      <t>CLÍNICA DE FISIOTERAPIA</t>
    </r>
    <r>
      <rPr>
        <sz val="9"/>
        <color rgb="FF000000"/>
        <rFont val="Times New Roman"/>
        <family val="1"/>
      </rPr>
      <t xml:space="preserve"> </t>
    </r>
  </si>
  <si>
    <r>
      <t>SERVIÇO DE LIMPEZA E CONSERVAÇÃO DA UBS</t>
    </r>
    <r>
      <rPr>
        <b/>
        <sz val="9"/>
        <rFont val="Times New Roman"/>
        <family val="1"/>
      </rPr>
      <t xml:space="preserve"> do BAIRRO UNIÃO</t>
    </r>
  </si>
  <si>
    <r>
      <t>SERVIÇO DE LIMPEZA E CONSERVAÇÃO DA S</t>
    </r>
    <r>
      <rPr>
        <b/>
        <sz val="9"/>
        <color rgb="FF000000"/>
        <rFont val="Times New Roman"/>
        <family val="1"/>
      </rPr>
      <t>EDE ADMINISTRATIVA DA SEC. DA SAÚDE</t>
    </r>
    <r>
      <rPr>
        <sz val="9"/>
        <color rgb="FF000000"/>
        <rFont val="Times New Roman"/>
        <family val="1"/>
      </rPr>
      <t xml:space="preserve"> </t>
    </r>
  </si>
  <si>
    <r>
      <t xml:space="preserve">SERVIÇO DE LIMPEZA E CONSERVAÇÃO DO </t>
    </r>
    <r>
      <rPr>
        <b/>
        <sz val="9"/>
        <color rgb="FF000000"/>
        <rFont val="Times New Roman"/>
        <family val="1"/>
      </rPr>
      <t>PAÇO MUNICIPAL</t>
    </r>
    <r>
      <rPr>
        <sz val="9"/>
        <color rgb="FF000000"/>
        <rFont val="Times New Roman"/>
        <family val="1"/>
      </rPr>
      <t xml:space="preserve"> </t>
    </r>
  </si>
  <si>
    <r>
      <t xml:space="preserve">SERVIÇO DE LIMPEZA E CONSERVAÇÃO DO </t>
    </r>
    <r>
      <rPr>
        <b/>
        <sz val="9"/>
        <color rgb="FF000000"/>
        <rFont val="Times New Roman"/>
        <family val="1"/>
      </rPr>
      <t>CRAS</t>
    </r>
    <r>
      <rPr>
        <sz val="9"/>
        <color rgb="FF000000"/>
        <rFont val="Times New Roman"/>
        <family val="1"/>
      </rPr>
      <t xml:space="preserve">  e Conselho Tutelar </t>
    </r>
  </si>
  <si>
    <r>
      <t xml:space="preserve">SERVIÇO DE LIMPEZA E CONSERVAÇÃO DA SEDE DA </t>
    </r>
    <r>
      <rPr>
        <b/>
        <sz val="9"/>
        <color rgb="FF000000"/>
        <rFont val="Times New Roman"/>
        <family val="1"/>
      </rPr>
      <t>SECRETARIA DA AGRICULTURA</t>
    </r>
    <r>
      <rPr>
        <sz val="9"/>
        <color rgb="FF000000"/>
        <rFont val="Times New Roman"/>
        <family val="1"/>
      </rPr>
      <t xml:space="preserve">  e Auditório Ecológico</t>
    </r>
  </si>
  <si>
    <r>
      <t xml:space="preserve">SERVIÇO DE LIMPEZA E CONSERVAÇÃO DA SEDE DA SEC. DE </t>
    </r>
    <r>
      <rPr>
        <b/>
        <sz val="9"/>
        <color rgb="FF000000"/>
        <rFont val="Times New Roman"/>
        <family val="1"/>
      </rPr>
      <t>DESENVOLVIMENTO ECONÔMICO</t>
    </r>
  </si>
  <si>
    <r>
      <t xml:space="preserve">SERVIÇO DE LIMPEZA E CONSERVAÇÃO </t>
    </r>
    <r>
      <rPr>
        <b/>
        <sz val="9"/>
        <color rgb="FF000000"/>
        <rFont val="Times New Roman"/>
        <family val="1"/>
      </rPr>
      <t xml:space="preserve">DO CENTRO ESPORTIVO IVAR RANZI </t>
    </r>
  </si>
  <si>
    <r>
      <t xml:space="preserve">SERVIÇO DE LIMPEZA E CONSERVAÇÃO </t>
    </r>
    <r>
      <rPr>
        <b/>
        <sz val="9"/>
        <color rgb="FF000000"/>
        <rFont val="Times New Roman"/>
        <family val="1"/>
      </rPr>
      <t>DO GINÁSIO DE ESPORTES ANTÔNIO CARLOS PICINATTO</t>
    </r>
  </si>
  <si>
    <r>
      <t xml:space="preserve">SERVIÇO DE LIMPEZA E CONSERVAÇÃO </t>
    </r>
    <r>
      <rPr>
        <b/>
        <sz val="9"/>
        <color rgb="FF000000"/>
        <rFont val="Times New Roman"/>
        <family val="1"/>
      </rPr>
      <t>DO CIESCA - Centro de Integração Esportiva e Social de Céui Azul</t>
    </r>
  </si>
  <si>
    <t>Serviços de limpeza e zeladoria 2022</t>
  </si>
  <si>
    <r>
      <t xml:space="preserve">SERVIÇO DE LIMPEZA E CONSERVAÇÃO DA SEDE DA </t>
    </r>
    <r>
      <rPr>
        <b/>
        <sz val="9"/>
        <color rgb="FF000000"/>
        <rFont val="Times New Roman"/>
        <family val="1"/>
      </rPr>
      <t>SECRETARIA DE VIAÇÃO OBRAS</t>
    </r>
    <r>
      <rPr>
        <sz val="9"/>
        <color rgb="FF000000"/>
        <rFont val="Times New Roman"/>
        <family val="1"/>
      </rPr>
      <t xml:space="preserve"> E URBANISMO E CAPELA MORTUÁRIA </t>
    </r>
  </si>
  <si>
    <t>Locais dos Serviços</t>
  </si>
  <si>
    <t>Total Estimado</t>
  </si>
  <si>
    <t xml:space="preserve">PLANILHA COMPOSIÇÃO DOS CUSTOS DOS SERVIÇOS </t>
  </si>
  <si>
    <t>Outros</t>
  </si>
  <si>
    <t>PLANILHA DE QUANTIDADE E CUSTOS DOS MATERIAIS</t>
  </si>
  <si>
    <t>Odorisador de ar – lavanda – 400 ou 300 ml – 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</si>
</sst>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R$&quot;\ #,##0.00;[Red]&quot;R$&quot;\ \-#,##0.00"/>
    <numFmt numFmtId="165" formatCode="_ * #,##0.00_ ;_ * \-#,##0.00_ ;_ * &quot;-&quot;??_ ;_ @_ "/>
    <numFmt numFmtId="166" formatCode="&quot;R$ &quot;#,##0.00_);[Red]\(&quot;R$ &quot;#,##0.00\)"/>
    <numFmt numFmtId="167" formatCode="_(&quot;R$ &quot;* #,##0.00_);_(&quot;R$ &quot;* \(#,##0.00\);_(&quot;R$ &quot;* &quot;-&quot;??_);_(@_)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000000"/>
      <name val="Times New Roman"/>
      <family val="1"/>
    </font>
    <font>
      <b/>
      <sz val="12"/>
      <name val="Arial"/>
      <family val="2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name val="Times New Roman"/>
      <family val="1"/>
    </font>
    <font>
      <sz val="9"/>
      <name val="Arial"/>
      <family val="2"/>
    </font>
    <font>
      <b/>
      <sz val="10"/>
      <color rgb="FF000000"/>
      <name val="Times New Roman"/>
      <family val="1"/>
    </font>
    <font>
      <b/>
      <sz val="1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31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167" fontId="1" fillId="0" borderId="0" applyFill="0" applyBorder="0" applyAlignment="0" applyProtection="0"/>
    <xf numFmtId="9" fontId="1" fillId="0" borderId="0" applyFill="0" applyBorder="0" applyAlignment="0" applyProtection="0"/>
    <xf numFmtId="165" fontId="1" fillId="0" borderId="0" applyFont="0" applyFill="0" applyBorder="0" applyAlignment="0" applyProtection="0"/>
  </cellStyleXfs>
  <cellXfs count="229">
    <xf numFmtId="0" fontId="0" fillId="0" borderId="0" xfId="0"/>
    <xf numFmtId="10" fontId="0" fillId="0" borderId="1" xfId="0" applyNumberFormat="1" applyBorder="1" applyAlignment="1">
      <alignment horizontal="center"/>
    </xf>
    <xf numFmtId="10" fontId="1" fillId="0" borderId="1" xfId="2" applyNumberForma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2" fontId="2" fillId="0" borderId="0" xfId="0" applyNumberFormat="1" applyFont="1"/>
    <xf numFmtId="0" fontId="5" fillId="0" borderId="10" xfId="0" applyFont="1" applyBorder="1" applyAlignment="1">
      <alignment horizontal="center"/>
    </xf>
    <xf numFmtId="10" fontId="5" fillId="0" borderId="11" xfId="2" applyNumberFormat="1" applyFont="1" applyBorder="1"/>
    <xf numFmtId="2" fontId="5" fillId="0" borderId="12" xfId="0" applyNumberFormat="1" applyFont="1" applyBorder="1"/>
    <xf numFmtId="0" fontId="5" fillId="0" borderId="13" xfId="0" applyFont="1" applyBorder="1" applyAlignment="1">
      <alignment horizontal="center"/>
    </xf>
    <xf numFmtId="10" fontId="5" fillId="0" borderId="0" xfId="2" applyNumberFormat="1" applyFont="1"/>
    <xf numFmtId="2" fontId="5" fillId="0" borderId="14" xfId="0" applyNumberFormat="1" applyFont="1" applyBorder="1"/>
    <xf numFmtId="0" fontId="4" fillId="0" borderId="13" xfId="0" applyFont="1" applyBorder="1"/>
    <xf numFmtId="0" fontId="5" fillId="0" borderId="4" xfId="0" applyFont="1" applyBorder="1" applyAlignment="1">
      <alignment horizontal="center"/>
    </xf>
    <xf numFmtId="10" fontId="5" fillId="0" borderId="5" xfId="2" applyNumberFormat="1" applyFont="1" applyBorder="1"/>
    <xf numFmtId="0" fontId="0" fillId="0" borderId="1" xfId="0" applyBorder="1"/>
    <xf numFmtId="10" fontId="0" fillId="5" borderId="1" xfId="0" applyNumberFormat="1" applyFill="1" applyBorder="1" applyAlignment="1">
      <alignment horizontal="center"/>
    </xf>
    <xf numFmtId="2" fontId="0" fillId="0" borderId="1" xfId="0" applyNumberFormat="1" applyBorder="1"/>
    <xf numFmtId="2" fontId="2" fillId="0" borderId="1" xfId="0" applyNumberFormat="1" applyFont="1" applyBorder="1"/>
    <xf numFmtId="2" fontId="0" fillId="0" borderId="1" xfId="0" applyNumberFormat="1" applyBorder="1" applyAlignment="1">
      <alignment horizontal="right"/>
    </xf>
    <xf numFmtId="10" fontId="0" fillId="0" borderId="1" xfId="0" applyNumberFormat="1" applyBorder="1"/>
    <xf numFmtId="2" fontId="0" fillId="0" borderId="1" xfId="0" applyNumberFormat="1" applyBorder="1" applyAlignment="1">
      <alignment horizontal="center"/>
    </xf>
    <xf numFmtId="10" fontId="2" fillId="0" borderId="1" xfId="0" applyNumberFormat="1" applyFont="1" applyBorder="1"/>
    <xf numFmtId="10" fontId="0" fillId="0" borderId="1" xfId="0" applyNumberFormat="1" applyBorder="1" applyAlignment="1">
      <alignment horizontal="right"/>
    </xf>
    <xf numFmtId="10" fontId="1" fillId="0" borderId="1" xfId="2" applyNumberFormat="1" applyBorder="1" applyAlignment="1">
      <alignment horizontal="right"/>
    </xf>
    <xf numFmtId="10" fontId="1" fillId="0" borderId="1" xfId="2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4" fontId="2" fillId="0" borderId="1" xfId="0" applyNumberFormat="1" applyFont="1" applyBorder="1"/>
    <xf numFmtId="4" fontId="0" fillId="0" borderId="1" xfId="0" applyNumberFormat="1" applyBorder="1"/>
    <xf numFmtId="4" fontId="5" fillId="0" borderId="14" xfId="0" applyNumberFormat="1" applyFont="1" applyBorder="1"/>
    <xf numFmtId="4" fontId="5" fillId="0" borderId="6" xfId="0" applyNumberFormat="1" applyFont="1" applyBorder="1"/>
    <xf numFmtId="0" fontId="0" fillId="0" borderId="1" xfId="0" applyBorder="1" applyAlignment="1">
      <alignment horizontal="right"/>
    </xf>
    <xf numFmtId="166" fontId="3" fillId="7" borderId="1" xfId="0" applyNumberFormat="1" applyFont="1" applyFill="1" applyBorder="1" applyAlignment="1">
      <alignment horizontal="center"/>
    </xf>
    <xf numFmtId="4" fontId="0" fillId="7" borderId="1" xfId="0" applyNumberFormat="1" applyFill="1" applyBorder="1"/>
    <xf numFmtId="0" fontId="6" fillId="0" borderId="1" xfId="0" applyFont="1" applyBorder="1" applyAlignment="1">
      <alignment horizontal="center" vertical="center" wrapText="1"/>
    </xf>
    <xf numFmtId="165" fontId="0" fillId="0" borderId="0" xfId="3" applyFont="1"/>
    <xf numFmtId="165" fontId="0" fillId="0" borderId="1" xfId="3" applyFont="1" applyBorder="1"/>
    <xf numFmtId="165" fontId="2" fillId="0" borderId="1" xfId="3" applyFont="1" applyBorder="1"/>
    <xf numFmtId="165" fontId="0" fillId="0" borderId="1" xfId="0" applyNumberFormat="1" applyBorder="1"/>
    <xf numFmtId="0" fontId="6" fillId="0" borderId="1" xfId="0" applyFont="1" applyBorder="1" applyAlignment="1">
      <alignment horizontal="left" vertical="center"/>
    </xf>
    <xf numFmtId="4" fontId="0" fillId="8" borderId="1" xfId="0" applyNumberFormat="1" applyFill="1" applyBorder="1"/>
    <xf numFmtId="0" fontId="0" fillId="8" borderId="1" xfId="0" applyFill="1" applyBorder="1"/>
    <xf numFmtId="165" fontId="0" fillId="8" borderId="1" xfId="3" applyFont="1" applyFill="1" applyBorder="1"/>
    <xf numFmtId="165" fontId="2" fillId="8" borderId="1" xfId="3" applyFont="1" applyFill="1" applyBorder="1"/>
    <xf numFmtId="4" fontId="0" fillId="9" borderId="1" xfId="0" applyNumberForma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4" fontId="3" fillId="7" borderId="1" xfId="0" applyNumberFormat="1" applyFont="1" applyFill="1" applyBorder="1" applyAlignment="1">
      <alignment horizontal="center"/>
    </xf>
    <xf numFmtId="2" fontId="0" fillId="5" borderId="1" xfId="0" applyNumberFormat="1" applyFill="1" applyBorder="1"/>
    <xf numFmtId="0" fontId="0" fillId="5" borderId="0" xfId="0" applyFill="1"/>
    <xf numFmtId="4" fontId="0" fillId="5" borderId="1" xfId="0" applyNumberFormat="1" applyFill="1" applyBorder="1"/>
    <xf numFmtId="2" fontId="0" fillId="5" borderId="1" xfId="0" applyNumberFormat="1" applyFill="1" applyBorder="1" applyAlignment="1">
      <alignment horizontal="right"/>
    </xf>
    <xf numFmtId="0" fontId="0" fillId="0" borderId="1" xfId="0" applyBorder="1"/>
    <xf numFmtId="0" fontId="8" fillId="0" borderId="19" xfId="0" applyFont="1" applyBorder="1" applyAlignment="1">
      <alignment horizontal="justify" vertical="center"/>
    </xf>
    <xf numFmtId="0" fontId="0" fillId="0" borderId="1" xfId="0" applyBorder="1" applyAlignment="1">
      <alignment horizontal="right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8" fillId="0" borderId="20" xfId="0" applyFont="1" applyBorder="1" applyAlignment="1">
      <alignment horizontal="justify" vertical="center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5" borderId="19" xfId="0" applyFont="1" applyFill="1" applyBorder="1" applyAlignment="1">
      <alignment horizontal="justify" vertical="center"/>
    </xf>
    <xf numFmtId="14" fontId="0" fillId="7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4" borderId="1" xfId="0" applyFont="1" applyFill="1" applyBorder="1" applyAlignment="1"/>
    <xf numFmtId="0" fontId="2" fillId="4" borderId="7" xfId="0" applyFont="1" applyFill="1" applyBorder="1" applyAlignment="1"/>
    <xf numFmtId="0" fontId="2" fillId="4" borderId="16" xfId="0" applyFont="1" applyFill="1" applyBorder="1" applyAlignment="1"/>
    <xf numFmtId="0" fontId="2" fillId="4" borderId="11" xfId="0" applyFont="1" applyFill="1" applyBorder="1" applyAlignment="1"/>
    <xf numFmtId="0" fontId="2" fillId="4" borderId="15" xfId="0" applyFont="1" applyFill="1" applyBorder="1" applyAlignment="1"/>
    <xf numFmtId="0" fontId="2" fillId="4" borderId="0" xfId="0" applyFont="1" applyFill="1" applyAlignment="1"/>
    <xf numFmtId="0" fontId="2" fillId="4" borderId="3" xfId="0" applyFont="1" applyFill="1" applyBorder="1" applyAlignment="1"/>
    <xf numFmtId="0" fontId="2" fillId="0" borderId="7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1" xfId="0" applyFont="1" applyBorder="1" applyAlignment="1"/>
    <xf numFmtId="0" fontId="2" fillId="4" borderId="9" xfId="0" applyFont="1" applyFill="1" applyBorder="1" applyAlignment="1"/>
    <xf numFmtId="0" fontId="3" fillId="0" borderId="0" xfId="0" applyFont="1" applyAlignment="1"/>
    <xf numFmtId="0" fontId="2" fillId="6" borderId="1" xfId="0" applyFont="1" applyFill="1" applyBorder="1" applyAlignment="1"/>
    <xf numFmtId="0" fontId="0" fillId="0" borderId="1" xfId="0" applyBorder="1" applyAlignment="1"/>
    <xf numFmtId="165" fontId="11" fillId="0" borderId="1" xfId="3" applyFont="1" applyBorder="1" applyAlignment="1"/>
    <xf numFmtId="0" fontId="11" fillId="0" borderId="1" xfId="0" applyFont="1" applyBorder="1" applyAlignment="1"/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0" fillId="5" borderId="7" xfId="0" applyFill="1" applyBorder="1" applyAlignment="1">
      <alignment horizontal="left"/>
    </xf>
    <xf numFmtId="0" fontId="6" fillId="0" borderId="13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165" fontId="6" fillId="0" borderId="7" xfId="3" applyFont="1" applyBorder="1" applyAlignment="1">
      <alignment horizontal="left" vertical="center"/>
    </xf>
    <xf numFmtId="165" fontId="6" fillId="0" borderId="1" xfId="3" applyFont="1" applyBorder="1" applyAlignment="1">
      <alignment horizontal="left" vertical="center"/>
    </xf>
    <xf numFmtId="165" fontId="6" fillId="5" borderId="7" xfId="3" applyFont="1" applyFill="1" applyBorder="1" applyAlignment="1">
      <alignment horizontal="left" vertical="center"/>
    </xf>
    <xf numFmtId="165" fontId="6" fillId="0" borderId="7" xfId="3" applyFont="1" applyBorder="1" applyAlignment="1">
      <alignment horizontal="left" vertical="center" wrapText="1"/>
    </xf>
    <xf numFmtId="43" fontId="6" fillId="5" borderId="1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horizontal="center"/>
    </xf>
    <xf numFmtId="0" fontId="6" fillId="11" borderId="7" xfId="0" applyFont="1" applyFill="1" applyBorder="1" applyAlignment="1">
      <alignment horizontal="left" vertical="center"/>
    </xf>
    <xf numFmtId="0" fontId="6" fillId="14" borderId="7" xfId="0" applyFont="1" applyFill="1" applyBorder="1" applyAlignment="1">
      <alignment horizontal="left" vertical="center"/>
    </xf>
    <xf numFmtId="165" fontId="6" fillId="11" borderId="7" xfId="3" applyFont="1" applyFill="1" applyBorder="1" applyAlignment="1">
      <alignment horizontal="left" vertical="center"/>
    </xf>
    <xf numFmtId="165" fontId="6" fillId="13" borderId="7" xfId="3" applyFont="1" applyFill="1" applyBorder="1" applyAlignment="1">
      <alignment horizontal="left" vertical="center"/>
    </xf>
    <xf numFmtId="165" fontId="6" fillId="10" borderId="7" xfId="3" applyFont="1" applyFill="1" applyBorder="1" applyAlignment="1">
      <alignment horizontal="left" vertical="center"/>
    </xf>
    <xf numFmtId="165" fontId="6" fillId="12" borderId="7" xfId="3" applyFont="1" applyFill="1" applyBorder="1" applyAlignment="1">
      <alignment horizontal="left" vertical="center"/>
    </xf>
    <xf numFmtId="0" fontId="6" fillId="13" borderId="7" xfId="3" applyNumberFormat="1" applyFont="1" applyFill="1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4" fontId="0" fillId="11" borderId="1" xfId="0" applyNumberFormat="1" applyFill="1" applyBorder="1"/>
    <xf numFmtId="4" fontId="2" fillId="14" borderId="1" xfId="0" applyNumberFormat="1" applyFont="1" applyFill="1" applyBorder="1"/>
    <xf numFmtId="165" fontId="0" fillId="0" borderId="1" xfId="3" applyFont="1" applyBorder="1" applyAlignment="1">
      <alignment horizontal="center"/>
    </xf>
    <xf numFmtId="10" fontId="2" fillId="12" borderId="1" xfId="0" applyNumberFormat="1" applyFont="1" applyFill="1" applyBorder="1" applyAlignment="1">
      <alignment horizontal="center" vertical="center"/>
    </xf>
    <xf numFmtId="4" fontId="2" fillId="12" borderId="1" xfId="0" applyNumberFormat="1" applyFont="1" applyFill="1" applyBorder="1"/>
    <xf numFmtId="167" fontId="1" fillId="0" borderId="1" xfId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165" fontId="6" fillId="12" borderId="1" xfId="3" applyFont="1" applyFill="1" applyBorder="1" applyAlignment="1">
      <alignment horizontal="left" vertical="center"/>
    </xf>
    <xf numFmtId="43" fontId="0" fillId="0" borderId="1" xfId="0" applyNumberFormat="1" applyBorder="1" applyAlignment="1">
      <alignment horizontal="center"/>
    </xf>
    <xf numFmtId="43" fontId="6" fillId="0" borderId="1" xfId="0" applyNumberFormat="1" applyFont="1" applyBorder="1" applyAlignment="1">
      <alignment horizontal="center" vertical="center" wrapText="1"/>
    </xf>
    <xf numFmtId="4" fontId="0" fillId="16" borderId="1" xfId="0" applyNumberFormat="1" applyFill="1" applyBorder="1"/>
    <xf numFmtId="0" fontId="0" fillId="10" borderId="1" xfId="0" applyFont="1" applyFill="1" applyBorder="1" applyAlignment="1">
      <alignment horizontal="center"/>
    </xf>
    <xf numFmtId="2" fontId="0" fillId="10" borderId="1" xfId="0" applyNumberFormat="1" applyFont="1" applyFill="1" applyBorder="1"/>
    <xf numFmtId="4" fontId="0" fillId="0" borderId="0" xfId="0" applyNumberFormat="1"/>
    <xf numFmtId="167" fontId="1" fillId="7" borderId="1" xfId="1" applyFill="1" applyBorder="1" applyAlignment="1">
      <alignment horizontal="center"/>
    </xf>
    <xf numFmtId="14" fontId="0" fillId="7" borderId="1" xfId="0" applyNumberFormat="1" applyFill="1" applyBorder="1"/>
    <xf numFmtId="167" fontId="1" fillId="7" borderId="1" xfId="1" applyFill="1" applyBorder="1"/>
    <xf numFmtId="0" fontId="0" fillId="7" borderId="1" xfId="0" applyFill="1" applyBorder="1" applyAlignment="1">
      <alignment horizontal="center"/>
    </xf>
    <xf numFmtId="1" fontId="6" fillId="14" borderId="7" xfId="0" applyNumberFormat="1" applyFont="1" applyFill="1" applyBorder="1" applyAlignment="1">
      <alignment horizontal="center" vertical="center"/>
    </xf>
    <xf numFmtId="1" fontId="6" fillId="14" borderId="1" xfId="0" applyNumberFormat="1" applyFont="1" applyFill="1" applyBorder="1" applyAlignment="1">
      <alignment horizontal="center" vertical="center"/>
    </xf>
    <xf numFmtId="3" fontId="6" fillId="14" borderId="7" xfId="0" applyNumberFormat="1" applyFont="1" applyFill="1" applyBorder="1" applyAlignment="1">
      <alignment horizontal="center" vertical="center"/>
    </xf>
    <xf numFmtId="3" fontId="6" fillId="1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5" borderId="0" xfId="0" applyFont="1" applyFill="1"/>
    <xf numFmtId="0" fontId="13" fillId="0" borderId="0" xfId="0" applyFont="1"/>
    <xf numFmtId="10" fontId="0" fillId="0" borderId="1" xfId="0" applyNumberFormat="1" applyFont="1" applyBorder="1" applyAlignment="1">
      <alignment horizontal="center"/>
    </xf>
    <xf numFmtId="0" fontId="6" fillId="11" borderId="1" xfId="0" applyFont="1" applyFill="1" applyBorder="1" applyAlignment="1">
      <alignment horizontal="left" vertical="center"/>
    </xf>
    <xf numFmtId="165" fontId="6" fillId="7" borderId="7" xfId="3" applyFont="1" applyFill="1" applyBorder="1" applyAlignment="1">
      <alignment horizontal="left" vertical="center"/>
    </xf>
    <xf numFmtId="165" fontId="6" fillId="7" borderId="1" xfId="3" applyFont="1" applyFill="1" applyBorder="1" applyAlignment="1">
      <alignment horizontal="left" vertical="center"/>
    </xf>
    <xf numFmtId="165" fontId="1" fillId="0" borderId="0" xfId="3"/>
    <xf numFmtId="43" fontId="0" fillId="0" borderId="0" xfId="0" applyNumberFormat="1"/>
    <xf numFmtId="0" fontId="0" fillId="0" borderId="0" xfId="0" applyBorder="1"/>
    <xf numFmtId="0" fontId="0" fillId="0" borderId="5" xfId="0" applyBorder="1" applyAlignment="1">
      <alignment horizontal="center"/>
    </xf>
    <xf numFmtId="0" fontId="2" fillId="0" borderId="7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12" borderId="7" xfId="0" applyFont="1" applyFill="1" applyBorder="1" applyAlignment="1">
      <alignment horizontal="left"/>
    </xf>
    <xf numFmtId="0" fontId="2" fillId="12" borderId="3" xfId="0" applyFont="1" applyFill="1" applyBorder="1" applyAlignment="1">
      <alignment horizontal="left"/>
    </xf>
    <xf numFmtId="0" fontId="2" fillId="12" borderId="8" xfId="0" applyFont="1" applyFill="1" applyBorder="1" applyAlignment="1">
      <alignment horizontal="left"/>
    </xf>
    <xf numFmtId="0" fontId="0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8" xfId="0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/>
    <xf numFmtId="0" fontId="0" fillId="10" borderId="1" xfId="0" applyFont="1" applyFill="1" applyBorder="1"/>
    <xf numFmtId="0" fontId="0" fillId="5" borderId="1" xfId="0" applyFill="1" applyBorder="1"/>
    <xf numFmtId="2" fontId="3" fillId="0" borderId="17" xfId="0" applyNumberFormat="1" applyFont="1" applyBorder="1" applyAlignment="1">
      <alignment horizontal="right" vertical="center"/>
    </xf>
    <xf numFmtId="2" fontId="3" fillId="0" borderId="18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2" fillId="14" borderId="7" xfId="0" applyFont="1" applyFill="1" applyBorder="1" applyAlignment="1">
      <alignment horizontal="right"/>
    </xf>
    <xf numFmtId="0" fontId="2" fillId="14" borderId="3" xfId="0" applyFont="1" applyFill="1" applyBorder="1" applyAlignment="1">
      <alignment horizontal="right"/>
    </xf>
    <xf numFmtId="0" fontId="2" fillId="14" borderId="8" xfId="0" applyFont="1" applyFill="1" applyBorder="1" applyAlignment="1">
      <alignment horizontal="right"/>
    </xf>
    <xf numFmtId="10" fontId="1" fillId="0" borderId="17" xfId="2" applyNumberFormat="1" applyBorder="1" applyAlignment="1">
      <alignment horizontal="right" vertical="center"/>
    </xf>
    <xf numFmtId="10" fontId="1" fillId="0" borderId="18" xfId="2" applyNumberFormat="1" applyBorder="1" applyAlignment="1">
      <alignment horizontal="right" vertical="center"/>
    </xf>
    <xf numFmtId="10" fontId="1" fillId="0" borderId="2" xfId="2" applyNumberFormat="1" applyBorder="1" applyAlignment="1">
      <alignment horizontal="right" vertical="center"/>
    </xf>
    <xf numFmtId="0" fontId="5" fillId="0" borderId="1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2" fontId="3" fillId="0" borderId="7" xfId="0" applyNumberFormat="1" applyFont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2" fontId="3" fillId="0" borderId="8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9" borderId="7" xfId="0" applyFill="1" applyBorder="1" applyAlignment="1">
      <alignment horizontal="right"/>
    </xf>
    <xf numFmtId="0" fontId="0" fillId="9" borderId="3" xfId="0" applyFill="1" applyBorder="1" applyAlignment="1">
      <alignment horizontal="right"/>
    </xf>
    <xf numFmtId="0" fontId="0" fillId="9" borderId="8" xfId="0" applyFill="1" applyBorder="1" applyAlignment="1">
      <alignment horizontal="right"/>
    </xf>
    <xf numFmtId="0" fontId="0" fillId="11" borderId="7" xfId="0" applyFill="1" applyBorder="1" applyAlignment="1">
      <alignment horizontal="right"/>
    </xf>
    <xf numFmtId="0" fontId="0" fillId="11" borderId="3" xfId="0" applyFill="1" applyBorder="1" applyAlignment="1">
      <alignment horizontal="right"/>
    </xf>
    <xf numFmtId="0" fontId="0" fillId="11" borderId="8" xfId="0" applyFill="1" applyBorder="1" applyAlignment="1">
      <alignment horizontal="right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>
      <selection activeCell="D3" sqref="D3"/>
    </sheetView>
  </sheetViews>
  <sheetFormatPr defaultRowHeight="12.75" x14ac:dyDescent="0.2"/>
  <cols>
    <col min="2" max="2" width="41" customWidth="1"/>
    <col min="3" max="3" width="10.5703125" customWidth="1"/>
    <col min="4" max="4" width="12.28515625" customWidth="1"/>
    <col min="5" max="5" width="13.7109375" customWidth="1"/>
    <col min="7" max="7" width="18.85546875" style="40" customWidth="1"/>
    <col min="8" max="8" width="14.28515625" style="40" customWidth="1"/>
  </cols>
  <sheetData>
    <row r="1" spans="1:5" ht="29.25" customHeight="1" x14ac:dyDescent="0.2">
      <c r="A1" s="164" t="s">
        <v>281</v>
      </c>
      <c r="B1" s="164"/>
      <c r="C1" s="164"/>
      <c r="D1" s="164"/>
      <c r="E1" s="164"/>
    </row>
    <row r="2" spans="1:5" x14ac:dyDescent="0.2">
      <c r="A2" s="51" t="s">
        <v>125</v>
      </c>
      <c r="B2" s="15" t="s">
        <v>283</v>
      </c>
      <c r="C2" s="15" t="s">
        <v>165</v>
      </c>
      <c r="D2" s="46" t="s">
        <v>161</v>
      </c>
      <c r="E2" s="57" t="s">
        <v>215</v>
      </c>
    </row>
    <row r="3" spans="1:5" ht="36.75" customHeight="1" thickBot="1" x14ac:dyDescent="0.25">
      <c r="A3" s="51">
        <v>1</v>
      </c>
      <c r="B3" s="78" t="s">
        <v>260</v>
      </c>
      <c r="C3" s="15">
        <v>4</v>
      </c>
      <c r="D3" s="45">
        <f>'Planilha Serviços'!I135</f>
        <v>15769.12</v>
      </c>
      <c r="E3" s="43">
        <f>D3*12</f>
        <v>189229.44</v>
      </c>
    </row>
    <row r="4" spans="1:5" ht="29.25" customHeight="1" thickBot="1" x14ac:dyDescent="0.25">
      <c r="A4" s="51">
        <v>2</v>
      </c>
      <c r="B4" s="78" t="s">
        <v>261</v>
      </c>
      <c r="C4" s="15">
        <v>3</v>
      </c>
      <c r="D4" s="45">
        <f>'Planilha Serviços'!J135</f>
        <v>11908.23</v>
      </c>
      <c r="E4" s="43">
        <f t="shared" ref="E4:E25" si="0">D4*12</f>
        <v>142898.76</v>
      </c>
    </row>
    <row r="5" spans="1:5" ht="24.75" thickBot="1" x14ac:dyDescent="0.25">
      <c r="A5" s="74">
        <v>3</v>
      </c>
      <c r="B5" s="78" t="s">
        <v>262</v>
      </c>
      <c r="C5" s="15">
        <v>3</v>
      </c>
      <c r="D5" s="45">
        <f>'Planilha Serviços'!K135</f>
        <v>11635.41</v>
      </c>
      <c r="E5" s="43">
        <f t="shared" si="0"/>
        <v>139624.91999999998</v>
      </c>
    </row>
    <row r="6" spans="1:5" ht="24.75" thickBot="1" x14ac:dyDescent="0.25">
      <c r="A6" s="74">
        <v>4</v>
      </c>
      <c r="B6" s="78" t="s">
        <v>263</v>
      </c>
      <c r="C6" s="15">
        <v>3</v>
      </c>
      <c r="D6" s="45">
        <f>'Planilha Serviços'!L135</f>
        <v>11988.96</v>
      </c>
      <c r="E6" s="43">
        <f t="shared" si="0"/>
        <v>143867.51999999999</v>
      </c>
    </row>
    <row r="7" spans="1:5" ht="36.75" thickBot="1" x14ac:dyDescent="0.25">
      <c r="A7" s="74">
        <v>5</v>
      </c>
      <c r="B7" s="78" t="s">
        <v>264</v>
      </c>
      <c r="C7" s="15">
        <v>1</v>
      </c>
      <c r="D7" s="45">
        <f>'Planilha Serviços'!M135</f>
        <v>3966.37</v>
      </c>
      <c r="E7" s="43">
        <f t="shared" si="0"/>
        <v>47596.44</v>
      </c>
    </row>
    <row r="8" spans="1:5" ht="24.75" thickBot="1" x14ac:dyDescent="0.25">
      <c r="A8" s="74">
        <v>6</v>
      </c>
      <c r="B8" s="78" t="s">
        <v>265</v>
      </c>
      <c r="C8" s="15">
        <v>5</v>
      </c>
      <c r="D8" s="45">
        <f>'Planilha Serviços'!N135</f>
        <v>19208.2</v>
      </c>
      <c r="E8" s="43">
        <f t="shared" si="0"/>
        <v>230498.40000000002</v>
      </c>
    </row>
    <row r="9" spans="1:5" ht="24.75" thickBot="1" x14ac:dyDescent="0.25">
      <c r="A9" s="74">
        <v>7</v>
      </c>
      <c r="B9" s="78" t="s">
        <v>266</v>
      </c>
      <c r="C9" s="50">
        <v>2</v>
      </c>
      <c r="D9" s="45">
        <f>'Planilha Serviços'!O135</f>
        <v>8373.08</v>
      </c>
      <c r="E9" s="43">
        <f>D9*12</f>
        <v>100476.95999999999</v>
      </c>
    </row>
    <row r="10" spans="1:5" ht="36.75" thickBot="1" x14ac:dyDescent="0.25">
      <c r="A10" s="74">
        <v>8</v>
      </c>
      <c r="B10" s="78" t="s">
        <v>267</v>
      </c>
      <c r="C10" s="15">
        <v>1</v>
      </c>
      <c r="D10" s="45">
        <f>'Planilha Serviços'!P135</f>
        <v>3975.21</v>
      </c>
      <c r="E10" s="43">
        <f t="shared" si="0"/>
        <v>47702.520000000004</v>
      </c>
    </row>
    <row r="11" spans="1:5" ht="24.75" thickBot="1" x14ac:dyDescent="0.25">
      <c r="A11" s="74">
        <v>9</v>
      </c>
      <c r="B11" s="78" t="s">
        <v>268</v>
      </c>
      <c r="C11" s="15">
        <v>2</v>
      </c>
      <c r="D11" s="45">
        <f>'Planilha Serviços'!Q135</f>
        <v>9821.26</v>
      </c>
      <c r="E11" s="43">
        <f t="shared" si="0"/>
        <v>117855.12</v>
      </c>
    </row>
    <row r="12" spans="1:5" ht="24.75" thickBot="1" x14ac:dyDescent="0.25">
      <c r="A12" s="74">
        <v>10</v>
      </c>
      <c r="B12" s="78" t="s">
        <v>269</v>
      </c>
      <c r="C12" s="15">
        <v>1</v>
      </c>
      <c r="D12" s="45">
        <f>'Planilha Serviços'!R135</f>
        <v>4664.3500000000004</v>
      </c>
      <c r="E12" s="43">
        <f t="shared" si="0"/>
        <v>55972.200000000004</v>
      </c>
    </row>
    <row r="13" spans="1:5" ht="24.75" thickBot="1" x14ac:dyDescent="0.25">
      <c r="A13" s="74">
        <v>11</v>
      </c>
      <c r="B13" s="78" t="s">
        <v>270</v>
      </c>
      <c r="C13" s="36" t="s">
        <v>164</v>
      </c>
      <c r="D13" s="45">
        <f>'Planilha Serviços'!S135</f>
        <v>2822.45</v>
      </c>
      <c r="E13" s="43">
        <f t="shared" si="0"/>
        <v>33869.399999999994</v>
      </c>
    </row>
    <row r="14" spans="1:5" ht="39" thickBot="1" x14ac:dyDescent="0.25">
      <c r="A14" s="74">
        <v>12</v>
      </c>
      <c r="B14" s="58" t="s">
        <v>271</v>
      </c>
      <c r="C14" s="59" t="s">
        <v>163</v>
      </c>
      <c r="D14" s="45">
        <f>'Planilha Serviços'!T135+'Planilha Serviços'!U135</f>
        <v>12019.810000000001</v>
      </c>
      <c r="E14" s="43">
        <f t="shared" si="0"/>
        <v>144237.72000000003</v>
      </c>
    </row>
    <row r="15" spans="1:5" ht="24.75" thickBot="1" x14ac:dyDescent="0.25">
      <c r="A15" s="74">
        <v>13</v>
      </c>
      <c r="B15" s="58" t="s">
        <v>272</v>
      </c>
      <c r="C15" s="15">
        <v>1</v>
      </c>
      <c r="D15" s="45">
        <f>'Planilha Serviços'!V135</f>
        <v>4644.29</v>
      </c>
      <c r="E15" s="43">
        <f t="shared" si="0"/>
        <v>55731.479999999996</v>
      </c>
    </row>
    <row r="16" spans="1:5" ht="24" x14ac:dyDescent="0.2">
      <c r="A16" s="74">
        <v>14</v>
      </c>
      <c r="B16" s="64" t="s">
        <v>273</v>
      </c>
      <c r="C16" s="36">
        <v>1</v>
      </c>
      <c r="D16" s="47">
        <f>'Planilha Serviços'!W135</f>
        <v>4666.66</v>
      </c>
      <c r="E16" s="43">
        <f t="shared" si="0"/>
        <v>55999.92</v>
      </c>
    </row>
    <row r="17" spans="1:5" ht="24.75" thickBot="1" x14ac:dyDescent="0.25">
      <c r="A17" s="74">
        <v>15</v>
      </c>
      <c r="B17" s="58" t="s">
        <v>274</v>
      </c>
      <c r="C17" s="15">
        <v>2</v>
      </c>
      <c r="D17" s="45">
        <f>'Planilha Serviços'!X135</f>
        <v>8526.86</v>
      </c>
      <c r="E17" s="43">
        <f t="shared" si="0"/>
        <v>102322.32</v>
      </c>
    </row>
    <row r="18" spans="1:5" ht="24.75" thickBot="1" x14ac:dyDescent="0.25">
      <c r="A18" s="74">
        <v>16</v>
      </c>
      <c r="B18" s="58" t="s">
        <v>275</v>
      </c>
      <c r="C18" s="15">
        <v>1</v>
      </c>
      <c r="D18" s="45">
        <f>'Planilha Serviços'!Y135</f>
        <v>4370.95</v>
      </c>
      <c r="E18" s="43">
        <f t="shared" si="0"/>
        <v>52451.399999999994</v>
      </c>
    </row>
    <row r="19" spans="1:5" ht="36" x14ac:dyDescent="0.2">
      <c r="A19" s="74">
        <v>17</v>
      </c>
      <c r="B19" s="63" t="s">
        <v>276</v>
      </c>
      <c r="C19" s="36">
        <v>1</v>
      </c>
      <c r="D19" s="45">
        <f>'Planilha Serviços'!Z135</f>
        <v>4202.87</v>
      </c>
      <c r="E19" s="43">
        <f t="shared" si="0"/>
        <v>50434.44</v>
      </c>
    </row>
    <row r="20" spans="1:5" ht="36.75" thickBot="1" x14ac:dyDescent="0.25">
      <c r="A20" s="74">
        <v>18</v>
      </c>
      <c r="B20" s="58" t="s">
        <v>277</v>
      </c>
      <c r="C20" s="36">
        <v>1</v>
      </c>
      <c r="D20" s="47">
        <f>'Planilha Serviços'!AA135</f>
        <v>4106.03</v>
      </c>
      <c r="E20" s="43">
        <f t="shared" si="0"/>
        <v>49272.36</v>
      </c>
    </row>
    <row r="21" spans="1:5" ht="36.75" thickBot="1" x14ac:dyDescent="0.25">
      <c r="A21" s="74">
        <v>19</v>
      </c>
      <c r="B21" s="58" t="s">
        <v>282</v>
      </c>
      <c r="C21" s="36">
        <v>1</v>
      </c>
      <c r="D21" s="47">
        <f>'Planilha Serviços'!AB135</f>
        <v>4202.87</v>
      </c>
      <c r="E21" s="43">
        <f t="shared" si="0"/>
        <v>50434.44</v>
      </c>
    </row>
    <row r="22" spans="1:5" ht="24" x14ac:dyDescent="0.2">
      <c r="A22" s="74">
        <v>20</v>
      </c>
      <c r="B22" s="64" t="s">
        <v>278</v>
      </c>
      <c r="C22" s="36">
        <v>1</v>
      </c>
      <c r="D22" s="47">
        <f>'Planilha Serviços'!AC135</f>
        <v>4726.8599999999997</v>
      </c>
      <c r="E22" s="43">
        <f t="shared" si="0"/>
        <v>56722.319999999992</v>
      </c>
    </row>
    <row r="23" spans="1:5" ht="36" x14ac:dyDescent="0.2">
      <c r="A23" s="77">
        <v>21</v>
      </c>
      <c r="B23" s="64" t="s">
        <v>279</v>
      </c>
      <c r="C23" s="36">
        <v>1</v>
      </c>
      <c r="D23" s="47">
        <f>'Planilha Serviços'!AD135</f>
        <v>4199.3</v>
      </c>
      <c r="E23" s="43">
        <f t="shared" si="0"/>
        <v>50391.600000000006</v>
      </c>
    </row>
    <row r="24" spans="1:5" ht="36" x14ac:dyDescent="0.2">
      <c r="A24" s="61">
        <v>22</v>
      </c>
      <c r="B24" s="64" t="s">
        <v>280</v>
      </c>
      <c r="C24" s="36" t="s">
        <v>166</v>
      </c>
      <c r="D24" s="47">
        <f>'Planilha Serviços'!AE135</f>
        <v>2978.45</v>
      </c>
      <c r="E24" s="43">
        <f t="shared" si="0"/>
        <v>35741.399999999994</v>
      </c>
    </row>
    <row r="25" spans="1:5" ht="36" x14ac:dyDescent="0.2">
      <c r="A25" s="105">
        <v>23</v>
      </c>
      <c r="B25" s="64" t="s">
        <v>258</v>
      </c>
      <c r="C25" s="36">
        <v>3</v>
      </c>
      <c r="D25" s="47">
        <f>'Planilha Serviços'!AF135</f>
        <v>16208.58</v>
      </c>
      <c r="E25" s="43">
        <f t="shared" si="0"/>
        <v>194502.96</v>
      </c>
    </row>
    <row r="26" spans="1:5" x14ac:dyDescent="0.2">
      <c r="A26" s="165" t="s">
        <v>284</v>
      </c>
      <c r="B26" s="166"/>
      <c r="C26" s="167"/>
      <c r="D26" s="48">
        <f>SUM(D3:D25)</f>
        <v>178986.16999999998</v>
      </c>
      <c r="E26" s="43">
        <f>SUM(E3:E25)</f>
        <v>2147834.04</v>
      </c>
    </row>
    <row r="30" spans="1:5" x14ac:dyDescent="0.2">
      <c r="D30" s="161"/>
      <c r="E30" s="162"/>
    </row>
  </sheetData>
  <mergeCells count="2">
    <mergeCell ref="A1:E1"/>
    <mergeCell ref="A26:C26"/>
  </mergeCells>
  <pageMargins left="0.51181102362204722" right="0.51181102362204722" top="0.39370078740157483" bottom="0.19685039370078741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2:AG193"/>
  <sheetViews>
    <sheetView tabSelected="1" topLeftCell="A7" zoomScale="80" zoomScaleNormal="80" workbookViewId="0">
      <pane xSplit="8" topLeftCell="I1" activePane="topRight" state="frozen"/>
      <selection activeCell="A4" sqref="A4"/>
      <selection pane="topRight" activeCell="L10" sqref="L10"/>
    </sheetView>
  </sheetViews>
  <sheetFormatPr defaultRowHeight="12.75" x14ac:dyDescent="0.2"/>
  <cols>
    <col min="8" max="8" width="11.42578125" customWidth="1"/>
    <col min="9" max="9" width="13.140625" customWidth="1"/>
    <col min="10" max="32" width="12.7109375" customWidth="1"/>
    <col min="33" max="33" width="14.7109375" customWidth="1"/>
  </cols>
  <sheetData>
    <row r="2" spans="1:32" ht="15" x14ac:dyDescent="0.25">
      <c r="B2" s="156" t="s">
        <v>285</v>
      </c>
    </row>
    <row r="4" spans="1:32" ht="15.75" x14ac:dyDescent="0.25">
      <c r="C4" s="155"/>
    </row>
    <row r="5" spans="1:32" x14ac:dyDescent="0.2">
      <c r="A5" s="70"/>
      <c r="B5" s="66"/>
      <c r="C5" s="66"/>
      <c r="D5" s="66"/>
      <c r="E5" s="66"/>
      <c r="F5" s="66"/>
      <c r="G5" s="66"/>
      <c r="H5" s="70"/>
      <c r="I5" s="70"/>
    </row>
    <row r="6" spans="1:32" x14ac:dyDescent="0.2">
      <c r="A6" s="195" t="s">
        <v>38</v>
      </c>
      <c r="B6" s="195"/>
      <c r="C6" s="195"/>
      <c r="D6" s="195"/>
      <c r="E6" s="195"/>
      <c r="F6" s="195"/>
      <c r="G6" s="195"/>
      <c r="H6" s="195"/>
      <c r="I6" s="195"/>
    </row>
    <row r="7" spans="1:32" x14ac:dyDescent="0.2">
      <c r="A7" s="71">
        <v>1</v>
      </c>
      <c r="B7" s="196" t="s">
        <v>8</v>
      </c>
      <c r="C7" s="196"/>
      <c r="D7" s="196"/>
      <c r="E7" s="196"/>
      <c r="F7" s="196"/>
      <c r="G7" s="196"/>
      <c r="H7" s="196"/>
      <c r="I7" s="71" t="s">
        <v>26</v>
      </c>
    </row>
    <row r="8" spans="1:32" x14ac:dyDescent="0.2">
      <c r="A8" s="71">
        <v>2</v>
      </c>
      <c r="B8" s="184" t="s">
        <v>39</v>
      </c>
      <c r="C8" s="184"/>
      <c r="D8" s="184"/>
      <c r="E8" s="184"/>
      <c r="F8" s="184"/>
      <c r="G8" s="184"/>
      <c r="H8" s="184"/>
      <c r="I8" s="71"/>
    </row>
    <row r="9" spans="1:32" x14ac:dyDescent="0.2">
      <c r="A9" s="71">
        <v>3</v>
      </c>
      <c r="B9" s="196" t="s">
        <v>7</v>
      </c>
      <c r="C9" s="196"/>
      <c r="D9" s="196"/>
      <c r="E9" s="196"/>
      <c r="F9" s="196"/>
      <c r="G9" s="196"/>
      <c r="H9" s="196"/>
      <c r="I9" s="71" t="s">
        <v>27</v>
      </c>
      <c r="J9" s="128" t="s">
        <v>254</v>
      </c>
    </row>
    <row r="10" spans="1:32" x14ac:dyDescent="0.2">
      <c r="A10" s="76">
        <v>4</v>
      </c>
      <c r="B10" s="196" t="s">
        <v>6</v>
      </c>
      <c r="C10" s="196"/>
      <c r="D10" s="196"/>
      <c r="E10" s="196"/>
      <c r="F10" s="196"/>
      <c r="G10" s="196"/>
      <c r="H10" s="196"/>
      <c r="I10" s="52">
        <v>44593</v>
      </c>
      <c r="J10" s="146">
        <v>44593</v>
      </c>
    </row>
    <row r="11" spans="1:32" x14ac:dyDescent="0.2">
      <c r="A11" s="71">
        <v>5</v>
      </c>
      <c r="B11" s="197" t="s">
        <v>167</v>
      </c>
      <c r="C11" s="196"/>
      <c r="D11" s="196"/>
      <c r="E11" s="196"/>
      <c r="F11" s="196"/>
      <c r="G11" s="196"/>
      <c r="H11" s="196"/>
      <c r="I11" s="79" t="s">
        <v>168</v>
      </c>
      <c r="J11" s="148" t="s">
        <v>168</v>
      </c>
    </row>
    <row r="12" spans="1:32" x14ac:dyDescent="0.2">
      <c r="A12" s="129">
        <v>6</v>
      </c>
      <c r="B12" s="171" t="s">
        <v>255</v>
      </c>
      <c r="C12" s="172"/>
      <c r="D12" s="172"/>
      <c r="E12" s="172"/>
      <c r="F12" s="172"/>
      <c r="G12" s="172"/>
      <c r="H12" s="173"/>
      <c r="I12" s="145">
        <v>1446.9</v>
      </c>
      <c r="J12" s="147">
        <v>2369.3000000000002</v>
      </c>
    </row>
    <row r="13" spans="1:32" x14ac:dyDescent="0.2">
      <c r="A13" s="71">
        <v>7</v>
      </c>
      <c r="B13" s="171" t="s">
        <v>256</v>
      </c>
      <c r="C13" s="172"/>
      <c r="D13" s="172"/>
      <c r="E13" s="172"/>
      <c r="F13" s="172"/>
      <c r="G13" s="172"/>
      <c r="H13" s="173"/>
      <c r="I13" s="37">
        <f>ROUND((I12/44)*40,2)</f>
        <v>1315.36</v>
      </c>
      <c r="J13" s="147">
        <f>ROUND((J12/44)*40,2)</f>
        <v>2153.91</v>
      </c>
      <c r="S13" t="s">
        <v>240</v>
      </c>
      <c r="AE13" t="s">
        <v>240</v>
      </c>
    </row>
    <row r="14" spans="1:32" ht="13.5" customHeight="1" x14ac:dyDescent="0.2">
      <c r="A14" s="198"/>
      <c r="B14" s="198"/>
      <c r="C14" s="198"/>
      <c r="D14" s="198"/>
      <c r="E14" s="198"/>
      <c r="F14" s="198"/>
      <c r="G14" s="198"/>
      <c r="H14" s="198"/>
      <c r="I14" s="198"/>
      <c r="T14" t="s">
        <v>257</v>
      </c>
      <c r="U14" t="s">
        <v>240</v>
      </c>
    </row>
    <row r="15" spans="1:32" ht="13.5" customHeight="1" x14ac:dyDescent="0.2">
      <c r="A15" s="113"/>
      <c r="B15" s="113"/>
      <c r="C15" s="113"/>
      <c r="D15" s="113"/>
      <c r="E15" s="113"/>
      <c r="F15" s="113"/>
      <c r="G15" s="113"/>
      <c r="H15" s="113"/>
      <c r="I15" s="154" t="s">
        <v>194</v>
      </c>
      <c r="J15" s="154" t="s">
        <v>195</v>
      </c>
      <c r="K15" s="154" t="s">
        <v>196</v>
      </c>
      <c r="L15" s="154" t="s">
        <v>197</v>
      </c>
      <c r="M15" s="154" t="s">
        <v>198</v>
      </c>
      <c r="N15" s="154" t="s">
        <v>199</v>
      </c>
      <c r="O15" s="154" t="s">
        <v>200</v>
      </c>
      <c r="P15" s="154" t="s">
        <v>201</v>
      </c>
      <c r="Q15" s="154" t="s">
        <v>202</v>
      </c>
      <c r="R15" s="154" t="s">
        <v>203</v>
      </c>
      <c r="S15" s="154" t="s">
        <v>204</v>
      </c>
      <c r="T15" s="212" t="s">
        <v>205</v>
      </c>
      <c r="U15" s="212"/>
      <c r="V15" s="154" t="s">
        <v>206</v>
      </c>
      <c r="W15" s="154" t="s">
        <v>207</v>
      </c>
      <c r="X15" s="154" t="s">
        <v>208</v>
      </c>
      <c r="Y15" s="154" t="s">
        <v>209</v>
      </c>
      <c r="Z15" s="154" t="s">
        <v>210</v>
      </c>
      <c r="AA15" s="154" t="s">
        <v>211</v>
      </c>
      <c r="AB15" s="154" t="s">
        <v>212</v>
      </c>
      <c r="AC15" s="154" t="s">
        <v>213</v>
      </c>
      <c r="AD15" s="154" t="s">
        <v>214</v>
      </c>
      <c r="AE15" s="154" t="s">
        <v>217</v>
      </c>
      <c r="AF15" s="154" t="s">
        <v>251</v>
      </c>
    </row>
    <row r="16" spans="1:32" ht="13.5" customHeight="1" x14ac:dyDescent="0.2">
      <c r="A16" s="113"/>
      <c r="B16" s="113"/>
      <c r="C16" s="113"/>
      <c r="D16" s="113"/>
      <c r="E16" s="113"/>
      <c r="F16" s="113"/>
      <c r="G16" s="113"/>
      <c r="H16" s="113"/>
      <c r="I16" s="154" t="s">
        <v>225</v>
      </c>
      <c r="J16" s="154" t="s">
        <v>226</v>
      </c>
      <c r="K16" s="154" t="s">
        <v>230</v>
      </c>
      <c r="L16" s="154" t="s">
        <v>232</v>
      </c>
      <c r="M16" s="154" t="s">
        <v>233</v>
      </c>
      <c r="N16" s="154" t="s">
        <v>234</v>
      </c>
      <c r="O16" s="154" t="s">
        <v>236</v>
      </c>
      <c r="P16" s="154" t="s">
        <v>235</v>
      </c>
      <c r="Q16" s="154" t="s">
        <v>237</v>
      </c>
      <c r="R16" s="154" t="s">
        <v>238</v>
      </c>
      <c r="S16" s="154" t="s">
        <v>239</v>
      </c>
      <c r="T16" s="212" t="s">
        <v>241</v>
      </c>
      <c r="U16" s="212"/>
      <c r="V16" s="154" t="s">
        <v>242</v>
      </c>
      <c r="W16" s="154" t="s">
        <v>243</v>
      </c>
      <c r="X16" s="154" t="s">
        <v>244</v>
      </c>
      <c r="Y16" s="154" t="s">
        <v>124</v>
      </c>
      <c r="Z16" s="154" t="s">
        <v>245</v>
      </c>
      <c r="AA16" s="154" t="s">
        <v>246</v>
      </c>
      <c r="AB16" s="154" t="s">
        <v>247</v>
      </c>
      <c r="AC16" s="154" t="s">
        <v>248</v>
      </c>
      <c r="AD16" s="154" t="s">
        <v>249</v>
      </c>
      <c r="AE16" s="154" t="s">
        <v>250</v>
      </c>
      <c r="AF16" s="154" t="s">
        <v>252</v>
      </c>
    </row>
    <row r="17" spans="1:32" x14ac:dyDescent="0.2">
      <c r="A17" s="80" t="s">
        <v>17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</row>
    <row r="18" spans="1:32" x14ac:dyDescent="0.2">
      <c r="A18" s="181" t="s">
        <v>75</v>
      </c>
      <c r="B18" s="182"/>
      <c r="C18" s="182"/>
      <c r="D18" s="182"/>
      <c r="E18" s="182"/>
      <c r="F18" s="182"/>
      <c r="G18" s="183"/>
      <c r="H18" s="65" t="s">
        <v>3</v>
      </c>
      <c r="I18" s="65" t="s">
        <v>1</v>
      </c>
      <c r="J18" s="111" t="s">
        <v>1</v>
      </c>
      <c r="K18" s="111" t="s">
        <v>1</v>
      </c>
      <c r="L18" s="111" t="s">
        <v>1</v>
      </c>
      <c r="M18" s="111" t="s">
        <v>1</v>
      </c>
      <c r="N18" s="111" t="s">
        <v>1</v>
      </c>
      <c r="O18" s="111" t="s">
        <v>1</v>
      </c>
      <c r="P18" s="111" t="s">
        <v>1</v>
      </c>
      <c r="Q18" s="111" t="s">
        <v>1</v>
      </c>
      <c r="R18" s="111" t="s">
        <v>1</v>
      </c>
      <c r="S18" s="111" t="s">
        <v>1</v>
      </c>
      <c r="T18" s="111" t="s">
        <v>1</v>
      </c>
      <c r="U18" s="153" t="s">
        <v>1</v>
      </c>
      <c r="V18" s="111" t="s">
        <v>1</v>
      </c>
      <c r="W18" s="111" t="s">
        <v>1</v>
      </c>
      <c r="X18" s="111" t="s">
        <v>1</v>
      </c>
      <c r="Y18" s="111" t="s">
        <v>1</v>
      </c>
      <c r="Z18" s="111" t="s">
        <v>1</v>
      </c>
      <c r="AA18" s="111" t="s">
        <v>1</v>
      </c>
      <c r="AB18" s="111" t="s">
        <v>1</v>
      </c>
      <c r="AC18" s="111" t="s">
        <v>1</v>
      </c>
      <c r="AD18" s="111" t="s">
        <v>1</v>
      </c>
      <c r="AE18" s="111" t="s">
        <v>1</v>
      </c>
      <c r="AF18" s="111" t="s">
        <v>1</v>
      </c>
    </row>
    <row r="19" spans="1:32" x14ac:dyDescent="0.2">
      <c r="A19" s="65" t="s">
        <v>9</v>
      </c>
      <c r="B19" s="184" t="s">
        <v>25</v>
      </c>
      <c r="C19" s="184"/>
      <c r="D19" s="184"/>
      <c r="E19" s="184"/>
      <c r="F19" s="184"/>
      <c r="G19" s="184"/>
      <c r="H19" s="68"/>
      <c r="I19" s="38">
        <f t="shared" ref="I19:R19" si="0">$I$13</f>
        <v>1315.36</v>
      </c>
      <c r="J19" s="38">
        <f t="shared" si="0"/>
        <v>1315.36</v>
      </c>
      <c r="K19" s="38">
        <f t="shared" si="0"/>
        <v>1315.36</v>
      </c>
      <c r="L19" s="38">
        <f t="shared" si="0"/>
        <v>1315.36</v>
      </c>
      <c r="M19" s="38">
        <f t="shared" si="0"/>
        <v>1315.36</v>
      </c>
      <c r="N19" s="38">
        <f t="shared" si="0"/>
        <v>1315.36</v>
      </c>
      <c r="O19" s="38">
        <f t="shared" si="0"/>
        <v>1315.36</v>
      </c>
      <c r="P19" s="38">
        <f t="shared" si="0"/>
        <v>1315.36</v>
      </c>
      <c r="Q19" s="38">
        <f t="shared" si="0"/>
        <v>1315.36</v>
      </c>
      <c r="R19" s="38">
        <f t="shared" si="0"/>
        <v>1315.36</v>
      </c>
      <c r="S19" s="38">
        <f>$I$13/2</f>
        <v>657.68</v>
      </c>
      <c r="T19" s="38">
        <f t="shared" ref="T19:AD19" si="1">$I$13</f>
        <v>1315.36</v>
      </c>
      <c r="U19" s="38">
        <f>$I$13/2</f>
        <v>657.68</v>
      </c>
      <c r="V19" s="38">
        <f t="shared" si="1"/>
        <v>1315.36</v>
      </c>
      <c r="W19" s="38">
        <f t="shared" si="1"/>
        <v>1315.36</v>
      </c>
      <c r="X19" s="38">
        <f t="shared" si="1"/>
        <v>1315.36</v>
      </c>
      <c r="Y19" s="38">
        <f t="shared" si="1"/>
        <v>1315.36</v>
      </c>
      <c r="Z19" s="38">
        <f t="shared" si="1"/>
        <v>1315.36</v>
      </c>
      <c r="AA19" s="38">
        <f t="shared" si="1"/>
        <v>1315.36</v>
      </c>
      <c r="AB19" s="38">
        <f t="shared" si="1"/>
        <v>1315.36</v>
      </c>
      <c r="AC19" s="38">
        <f t="shared" si="1"/>
        <v>1315.36</v>
      </c>
      <c r="AD19" s="38">
        <f t="shared" si="1"/>
        <v>1315.36</v>
      </c>
      <c r="AE19" s="38">
        <f>$I$13/2</f>
        <v>657.68</v>
      </c>
      <c r="AF19" s="38">
        <f>J13</f>
        <v>2153.91</v>
      </c>
    </row>
    <row r="20" spans="1:32" x14ac:dyDescent="0.2">
      <c r="A20" s="65" t="s">
        <v>10</v>
      </c>
      <c r="B20" s="184" t="s">
        <v>40</v>
      </c>
      <c r="C20" s="184"/>
      <c r="D20" s="184"/>
      <c r="E20" s="184"/>
      <c r="F20" s="184"/>
      <c r="G20" s="184"/>
      <c r="H20" s="2"/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</row>
    <row r="21" spans="1:32" x14ac:dyDescent="0.2">
      <c r="A21" s="65" t="s">
        <v>11</v>
      </c>
      <c r="B21" s="95" t="s">
        <v>41</v>
      </c>
      <c r="C21" s="95"/>
      <c r="D21" s="95"/>
      <c r="E21" s="97" t="s">
        <v>169</v>
      </c>
      <c r="F21" s="95"/>
      <c r="G21" s="96">
        <v>1212</v>
      </c>
      <c r="H21" s="2">
        <v>0.2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f>$G21*$H21</f>
        <v>242.4</v>
      </c>
      <c r="R21" s="33">
        <f>$G21*$H21</f>
        <v>242.4</v>
      </c>
      <c r="S21" s="33">
        <f>$G21*$H21/2</f>
        <v>121.2</v>
      </c>
      <c r="T21" s="33">
        <f>$G21*$H21</f>
        <v>242.4</v>
      </c>
      <c r="U21" s="33">
        <f>$G21*$H21/2</f>
        <v>121.2</v>
      </c>
      <c r="V21" s="33">
        <f>$G21*$H21</f>
        <v>242.4</v>
      </c>
      <c r="W21" s="33">
        <f>$G21*$H21</f>
        <v>242.4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</row>
    <row r="22" spans="1:32" x14ac:dyDescent="0.2">
      <c r="A22" s="65" t="s">
        <v>12</v>
      </c>
      <c r="B22" s="184" t="s">
        <v>2</v>
      </c>
      <c r="C22" s="184"/>
      <c r="D22" s="184"/>
      <c r="E22" s="184"/>
      <c r="F22" s="184"/>
      <c r="G22" s="184"/>
      <c r="H22" s="2"/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</row>
    <row r="23" spans="1:32" x14ac:dyDescent="0.2">
      <c r="A23" s="65" t="s">
        <v>13</v>
      </c>
      <c r="B23" s="184" t="s">
        <v>115</v>
      </c>
      <c r="C23" s="184"/>
      <c r="D23" s="184"/>
      <c r="E23" s="184"/>
      <c r="F23" s="184"/>
      <c r="G23" s="184"/>
      <c r="H23" s="2"/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</row>
    <row r="24" spans="1:32" x14ac:dyDescent="0.2">
      <c r="A24" s="65" t="s">
        <v>14</v>
      </c>
      <c r="B24" s="184" t="s">
        <v>116</v>
      </c>
      <c r="C24" s="184"/>
      <c r="D24" s="184"/>
      <c r="E24" s="184"/>
      <c r="F24" s="184"/>
      <c r="G24" s="184"/>
      <c r="H24" s="2"/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</row>
    <row r="25" spans="1:32" x14ac:dyDescent="0.2">
      <c r="A25" s="65" t="s">
        <v>15</v>
      </c>
      <c r="B25" s="184" t="s">
        <v>113</v>
      </c>
      <c r="C25" s="184"/>
      <c r="D25" s="184"/>
      <c r="E25" s="184"/>
      <c r="F25" s="184"/>
      <c r="G25" s="184"/>
      <c r="H25" s="135">
        <v>91.06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91.06</v>
      </c>
      <c r="Q25" s="33">
        <f>$H25</f>
        <v>91.06</v>
      </c>
      <c r="R25" s="33">
        <f>$H25</f>
        <v>91.06</v>
      </c>
      <c r="S25" s="33">
        <f>$H25/2</f>
        <v>45.53</v>
      </c>
      <c r="T25" s="33">
        <f t="shared" ref="T25:AC25" si="2">$H25</f>
        <v>91.06</v>
      </c>
      <c r="U25" s="33">
        <f>$H25/2</f>
        <v>45.53</v>
      </c>
      <c r="V25" s="33">
        <f t="shared" si="2"/>
        <v>91.06</v>
      </c>
      <c r="W25" s="33">
        <f t="shared" si="2"/>
        <v>91.06</v>
      </c>
      <c r="X25" s="33">
        <f t="shared" si="2"/>
        <v>91.06</v>
      </c>
      <c r="Y25" s="33">
        <f t="shared" si="2"/>
        <v>91.06</v>
      </c>
      <c r="Z25" s="33">
        <f t="shared" si="2"/>
        <v>91.06</v>
      </c>
      <c r="AA25" s="33">
        <f t="shared" si="2"/>
        <v>91.06</v>
      </c>
      <c r="AB25" s="33">
        <f t="shared" si="2"/>
        <v>91.06</v>
      </c>
      <c r="AC25" s="141">
        <f t="shared" si="2"/>
        <v>91.06</v>
      </c>
      <c r="AD25" s="55">
        <v>0</v>
      </c>
      <c r="AE25" s="55">
        <v>0</v>
      </c>
      <c r="AF25" s="55">
        <v>0</v>
      </c>
    </row>
    <row r="26" spans="1:32" x14ac:dyDescent="0.2">
      <c r="A26" s="65" t="s">
        <v>15</v>
      </c>
      <c r="B26" s="184" t="s">
        <v>114</v>
      </c>
      <c r="C26" s="184"/>
      <c r="D26" s="184"/>
      <c r="E26" s="184"/>
      <c r="F26" s="184"/>
      <c r="G26" s="184"/>
      <c r="H26" s="2"/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</row>
    <row r="27" spans="1:32" x14ac:dyDescent="0.2">
      <c r="A27" s="174" t="s">
        <v>47</v>
      </c>
      <c r="B27" s="174"/>
      <c r="C27" s="174"/>
      <c r="D27" s="174"/>
      <c r="E27" s="174"/>
      <c r="F27" s="174"/>
      <c r="G27" s="174"/>
      <c r="H27" s="174"/>
      <c r="I27" s="32">
        <f t="shared" ref="I27:AF27" si="3">TRUNC(SUM(I19:I26),2)</f>
        <v>1315.36</v>
      </c>
      <c r="J27" s="32">
        <f t="shared" si="3"/>
        <v>1315.36</v>
      </c>
      <c r="K27" s="32">
        <f t="shared" si="3"/>
        <v>1315.36</v>
      </c>
      <c r="L27" s="32">
        <f t="shared" si="3"/>
        <v>1315.36</v>
      </c>
      <c r="M27" s="32">
        <f t="shared" si="3"/>
        <v>1315.36</v>
      </c>
      <c r="N27" s="32">
        <f t="shared" si="3"/>
        <v>1315.36</v>
      </c>
      <c r="O27" s="32">
        <f t="shared" si="3"/>
        <v>1315.36</v>
      </c>
      <c r="P27" s="32">
        <f t="shared" si="3"/>
        <v>1406.42</v>
      </c>
      <c r="Q27" s="32">
        <f t="shared" si="3"/>
        <v>1648.82</v>
      </c>
      <c r="R27" s="32">
        <f t="shared" si="3"/>
        <v>1648.82</v>
      </c>
      <c r="S27" s="32">
        <f t="shared" si="3"/>
        <v>824.41</v>
      </c>
      <c r="T27" s="32">
        <f t="shared" si="3"/>
        <v>1648.82</v>
      </c>
      <c r="U27" s="32">
        <f t="shared" ref="U27" si="4">TRUNC(SUM(U19:U26),2)</f>
        <v>824.41</v>
      </c>
      <c r="V27" s="32">
        <f t="shared" si="3"/>
        <v>1648.82</v>
      </c>
      <c r="W27" s="32">
        <f t="shared" si="3"/>
        <v>1648.82</v>
      </c>
      <c r="X27" s="32">
        <f t="shared" si="3"/>
        <v>1406.42</v>
      </c>
      <c r="Y27" s="32">
        <f t="shared" si="3"/>
        <v>1406.42</v>
      </c>
      <c r="Z27" s="32">
        <f t="shared" si="3"/>
        <v>1406.42</v>
      </c>
      <c r="AA27" s="32">
        <f t="shared" si="3"/>
        <v>1406.42</v>
      </c>
      <c r="AB27" s="32">
        <f t="shared" si="3"/>
        <v>1406.42</v>
      </c>
      <c r="AC27" s="32">
        <f t="shared" si="3"/>
        <v>1406.42</v>
      </c>
      <c r="AD27" s="32">
        <f t="shared" si="3"/>
        <v>1315.36</v>
      </c>
      <c r="AE27" s="32">
        <f t="shared" si="3"/>
        <v>657.68</v>
      </c>
      <c r="AF27" s="32">
        <f t="shared" si="3"/>
        <v>2153.91</v>
      </c>
    </row>
    <row r="28" spans="1:32" x14ac:dyDescent="0.2">
      <c r="A28" s="81"/>
      <c r="B28" s="81"/>
      <c r="C28" s="81"/>
      <c r="D28" s="81"/>
      <c r="E28" s="81"/>
      <c r="F28" s="81"/>
      <c r="G28" s="81"/>
      <c r="H28" s="81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</row>
    <row r="29" spans="1:32" x14ac:dyDescent="0.2">
      <c r="A29" s="185" t="s">
        <v>76</v>
      </c>
      <c r="B29" s="185"/>
      <c r="C29" s="185"/>
      <c r="D29" s="185"/>
      <c r="E29" s="185"/>
      <c r="F29" s="185"/>
      <c r="G29" s="185"/>
      <c r="H29" s="3"/>
      <c r="I29" s="65" t="s">
        <v>1</v>
      </c>
      <c r="J29" s="111" t="s">
        <v>1</v>
      </c>
      <c r="K29" s="111" t="s">
        <v>1</v>
      </c>
      <c r="L29" s="111" t="s">
        <v>1</v>
      </c>
      <c r="M29" s="111" t="s">
        <v>1</v>
      </c>
      <c r="N29" s="111" t="s">
        <v>1</v>
      </c>
      <c r="O29" s="111" t="s">
        <v>1</v>
      </c>
      <c r="P29" s="111" t="s">
        <v>1</v>
      </c>
      <c r="Q29" s="111" t="s">
        <v>1</v>
      </c>
      <c r="R29" s="111" t="s">
        <v>1</v>
      </c>
      <c r="S29" s="111" t="s">
        <v>1</v>
      </c>
      <c r="T29" s="111" t="s">
        <v>1</v>
      </c>
      <c r="U29" s="153" t="s">
        <v>1</v>
      </c>
      <c r="V29" s="111" t="s">
        <v>1</v>
      </c>
      <c r="W29" s="111" t="s">
        <v>1</v>
      </c>
      <c r="X29" s="111" t="s">
        <v>1</v>
      </c>
      <c r="Y29" s="111" t="s">
        <v>1</v>
      </c>
      <c r="Z29" s="111" t="s">
        <v>1</v>
      </c>
      <c r="AA29" s="111" t="s">
        <v>1</v>
      </c>
      <c r="AB29" s="111" t="s">
        <v>1</v>
      </c>
      <c r="AC29" s="111" t="s">
        <v>1</v>
      </c>
      <c r="AD29" s="111" t="s">
        <v>1</v>
      </c>
      <c r="AE29" s="111" t="s">
        <v>1</v>
      </c>
      <c r="AF29" s="111" t="s">
        <v>1</v>
      </c>
    </row>
    <row r="30" spans="1:32" x14ac:dyDescent="0.2">
      <c r="A30" s="65" t="s">
        <v>9</v>
      </c>
      <c r="B30" s="189" t="s">
        <v>117</v>
      </c>
      <c r="C30" s="189"/>
      <c r="D30" s="189"/>
      <c r="E30" s="189"/>
      <c r="F30" s="189"/>
      <c r="G30" s="189"/>
      <c r="H30" s="72" t="s">
        <v>0</v>
      </c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</row>
    <row r="31" spans="1:32" x14ac:dyDescent="0.2">
      <c r="A31" s="65" t="s">
        <v>10</v>
      </c>
      <c r="B31" s="189" t="s">
        <v>218</v>
      </c>
      <c r="C31" s="189"/>
      <c r="D31" s="189"/>
      <c r="E31" s="189"/>
      <c r="F31" s="189"/>
      <c r="G31" s="189"/>
      <c r="H31" s="73">
        <v>500.85</v>
      </c>
      <c r="I31" s="56">
        <f t="shared" ref="I31:AF31" si="5">(($H31*0.8)*13)/12</f>
        <v>434.07000000000011</v>
      </c>
      <c r="J31" s="56">
        <f t="shared" si="5"/>
        <v>434.07000000000011</v>
      </c>
      <c r="K31" s="56">
        <f t="shared" si="5"/>
        <v>434.07000000000011</v>
      </c>
      <c r="L31" s="56">
        <f t="shared" si="5"/>
        <v>434.07000000000011</v>
      </c>
      <c r="M31" s="56">
        <f t="shared" si="5"/>
        <v>434.07000000000011</v>
      </c>
      <c r="N31" s="56">
        <f t="shared" si="5"/>
        <v>434.07000000000011</v>
      </c>
      <c r="O31" s="56">
        <f t="shared" si="5"/>
        <v>434.07000000000011</v>
      </c>
      <c r="P31" s="56">
        <f t="shared" si="5"/>
        <v>434.07000000000011</v>
      </c>
      <c r="Q31" s="56">
        <f t="shared" si="5"/>
        <v>434.07000000000011</v>
      </c>
      <c r="R31" s="56">
        <f t="shared" si="5"/>
        <v>434.07000000000011</v>
      </c>
      <c r="S31" s="56">
        <f t="shared" si="5"/>
        <v>434.07000000000011</v>
      </c>
      <c r="T31" s="56">
        <f t="shared" si="5"/>
        <v>434.07000000000011</v>
      </c>
      <c r="U31" s="56">
        <f t="shared" si="5"/>
        <v>434.07000000000011</v>
      </c>
      <c r="V31" s="56">
        <f t="shared" si="5"/>
        <v>434.07000000000011</v>
      </c>
      <c r="W31" s="56">
        <f t="shared" si="5"/>
        <v>434.07000000000011</v>
      </c>
      <c r="X31" s="56">
        <f t="shared" si="5"/>
        <v>434.07000000000011</v>
      </c>
      <c r="Y31" s="56">
        <f t="shared" si="5"/>
        <v>434.07000000000011</v>
      </c>
      <c r="Z31" s="56">
        <f t="shared" si="5"/>
        <v>434.07000000000011</v>
      </c>
      <c r="AA31" s="56">
        <f t="shared" si="5"/>
        <v>434.07000000000011</v>
      </c>
      <c r="AB31" s="56">
        <f t="shared" si="5"/>
        <v>434.07000000000011</v>
      </c>
      <c r="AC31" s="56">
        <f t="shared" si="5"/>
        <v>434.07000000000011</v>
      </c>
      <c r="AD31" s="56">
        <f t="shared" si="5"/>
        <v>434.07000000000011</v>
      </c>
      <c r="AE31" s="56">
        <f t="shared" si="5"/>
        <v>434.07000000000011</v>
      </c>
      <c r="AF31" s="56">
        <f t="shared" si="5"/>
        <v>434.07000000000011</v>
      </c>
    </row>
    <row r="32" spans="1:32" x14ac:dyDescent="0.2">
      <c r="A32" s="65" t="s">
        <v>11</v>
      </c>
      <c r="B32" s="189" t="s">
        <v>59</v>
      </c>
      <c r="C32" s="189"/>
      <c r="D32" s="189"/>
      <c r="E32" s="189"/>
      <c r="F32" s="189"/>
      <c r="G32" s="189"/>
      <c r="H32" s="132">
        <v>71.5</v>
      </c>
      <c r="I32" s="56">
        <f t="shared" ref="I32:AF32" si="6">$H32</f>
        <v>71.5</v>
      </c>
      <c r="J32" s="56">
        <f t="shared" si="6"/>
        <v>71.5</v>
      </c>
      <c r="K32" s="56">
        <f t="shared" si="6"/>
        <v>71.5</v>
      </c>
      <c r="L32" s="56">
        <f t="shared" si="6"/>
        <v>71.5</v>
      </c>
      <c r="M32" s="56">
        <f t="shared" si="6"/>
        <v>71.5</v>
      </c>
      <c r="N32" s="56">
        <f t="shared" si="6"/>
        <v>71.5</v>
      </c>
      <c r="O32" s="56">
        <f t="shared" si="6"/>
        <v>71.5</v>
      </c>
      <c r="P32" s="56">
        <f t="shared" si="6"/>
        <v>71.5</v>
      </c>
      <c r="Q32" s="56">
        <f t="shared" si="6"/>
        <v>71.5</v>
      </c>
      <c r="R32" s="56">
        <f t="shared" si="6"/>
        <v>71.5</v>
      </c>
      <c r="S32" s="56">
        <f t="shared" si="6"/>
        <v>71.5</v>
      </c>
      <c r="T32" s="56">
        <f t="shared" si="6"/>
        <v>71.5</v>
      </c>
      <c r="U32" s="56">
        <f t="shared" si="6"/>
        <v>71.5</v>
      </c>
      <c r="V32" s="56">
        <f t="shared" si="6"/>
        <v>71.5</v>
      </c>
      <c r="W32" s="56">
        <f t="shared" si="6"/>
        <v>71.5</v>
      </c>
      <c r="X32" s="56">
        <f t="shared" si="6"/>
        <v>71.5</v>
      </c>
      <c r="Y32" s="56">
        <f t="shared" si="6"/>
        <v>71.5</v>
      </c>
      <c r="Z32" s="56">
        <f t="shared" si="6"/>
        <v>71.5</v>
      </c>
      <c r="AA32" s="56">
        <f t="shared" si="6"/>
        <v>71.5</v>
      </c>
      <c r="AB32" s="56">
        <f t="shared" si="6"/>
        <v>71.5</v>
      </c>
      <c r="AC32" s="56">
        <f t="shared" si="6"/>
        <v>71.5</v>
      </c>
      <c r="AD32" s="56">
        <f t="shared" si="6"/>
        <v>71.5</v>
      </c>
      <c r="AE32" s="56">
        <f t="shared" si="6"/>
        <v>71.5</v>
      </c>
      <c r="AF32" s="56">
        <f t="shared" si="6"/>
        <v>71.5</v>
      </c>
    </row>
    <row r="33" spans="1:32" x14ac:dyDescent="0.2">
      <c r="A33" s="65" t="s">
        <v>12</v>
      </c>
      <c r="B33" s="189" t="s">
        <v>58</v>
      </c>
      <c r="C33" s="189"/>
      <c r="D33" s="189"/>
      <c r="E33" s="189"/>
      <c r="F33" s="189"/>
      <c r="G33" s="189"/>
      <c r="H33" s="132">
        <v>23.5</v>
      </c>
      <c r="I33" s="56">
        <f t="shared" ref="I33:AF35" si="7">$H33</f>
        <v>23.5</v>
      </c>
      <c r="J33" s="56">
        <f t="shared" si="7"/>
        <v>23.5</v>
      </c>
      <c r="K33" s="56">
        <f t="shared" si="7"/>
        <v>23.5</v>
      </c>
      <c r="L33" s="56">
        <f t="shared" si="7"/>
        <v>23.5</v>
      </c>
      <c r="M33" s="56">
        <f t="shared" si="7"/>
        <v>23.5</v>
      </c>
      <c r="N33" s="56">
        <f t="shared" si="7"/>
        <v>23.5</v>
      </c>
      <c r="O33" s="56">
        <f t="shared" si="7"/>
        <v>23.5</v>
      </c>
      <c r="P33" s="56">
        <f t="shared" si="7"/>
        <v>23.5</v>
      </c>
      <c r="Q33" s="56">
        <f t="shared" si="7"/>
        <v>23.5</v>
      </c>
      <c r="R33" s="56">
        <f t="shared" si="7"/>
        <v>23.5</v>
      </c>
      <c r="S33" s="56">
        <f t="shared" si="7"/>
        <v>23.5</v>
      </c>
      <c r="T33" s="56">
        <f t="shared" si="7"/>
        <v>23.5</v>
      </c>
      <c r="U33" s="56">
        <f t="shared" si="7"/>
        <v>23.5</v>
      </c>
      <c r="V33" s="56">
        <f t="shared" si="7"/>
        <v>23.5</v>
      </c>
      <c r="W33" s="56">
        <f t="shared" si="7"/>
        <v>23.5</v>
      </c>
      <c r="X33" s="56">
        <f t="shared" si="7"/>
        <v>23.5</v>
      </c>
      <c r="Y33" s="56">
        <f t="shared" si="7"/>
        <v>23.5</v>
      </c>
      <c r="Z33" s="56">
        <f t="shared" si="7"/>
        <v>23.5</v>
      </c>
      <c r="AA33" s="56">
        <f t="shared" si="7"/>
        <v>23.5</v>
      </c>
      <c r="AB33" s="56">
        <f t="shared" si="7"/>
        <v>23.5</v>
      </c>
      <c r="AC33" s="56">
        <f t="shared" si="7"/>
        <v>23.5</v>
      </c>
      <c r="AD33" s="56">
        <f t="shared" si="7"/>
        <v>23.5</v>
      </c>
      <c r="AE33" s="56">
        <f t="shared" si="7"/>
        <v>23.5</v>
      </c>
      <c r="AF33" s="56">
        <f t="shared" si="7"/>
        <v>23.5</v>
      </c>
    </row>
    <row r="34" spans="1:32" x14ac:dyDescent="0.2">
      <c r="A34" s="65" t="s">
        <v>13</v>
      </c>
      <c r="B34" s="189" t="s">
        <v>118</v>
      </c>
      <c r="C34" s="189"/>
      <c r="D34" s="189"/>
      <c r="E34" s="189"/>
      <c r="F34" s="189"/>
      <c r="G34" s="189"/>
      <c r="H34" s="132">
        <v>23.5</v>
      </c>
      <c r="I34" s="56">
        <f t="shared" si="7"/>
        <v>23.5</v>
      </c>
      <c r="J34" s="56">
        <f t="shared" si="7"/>
        <v>23.5</v>
      </c>
      <c r="K34" s="56">
        <f t="shared" si="7"/>
        <v>23.5</v>
      </c>
      <c r="L34" s="56">
        <f t="shared" si="7"/>
        <v>23.5</v>
      </c>
      <c r="M34" s="56">
        <f t="shared" si="7"/>
        <v>23.5</v>
      </c>
      <c r="N34" s="56">
        <f t="shared" si="7"/>
        <v>23.5</v>
      </c>
      <c r="O34" s="56">
        <f t="shared" si="7"/>
        <v>23.5</v>
      </c>
      <c r="P34" s="56">
        <f t="shared" si="7"/>
        <v>23.5</v>
      </c>
      <c r="Q34" s="56">
        <f t="shared" si="7"/>
        <v>23.5</v>
      </c>
      <c r="R34" s="56">
        <f t="shared" si="7"/>
        <v>23.5</v>
      </c>
      <c r="S34" s="56">
        <f t="shared" si="7"/>
        <v>23.5</v>
      </c>
      <c r="T34" s="56">
        <f t="shared" si="7"/>
        <v>23.5</v>
      </c>
      <c r="U34" s="56">
        <f t="shared" si="7"/>
        <v>23.5</v>
      </c>
      <c r="V34" s="56">
        <f t="shared" si="7"/>
        <v>23.5</v>
      </c>
      <c r="W34" s="56">
        <f t="shared" si="7"/>
        <v>23.5</v>
      </c>
      <c r="X34" s="56">
        <f t="shared" si="7"/>
        <v>23.5</v>
      </c>
      <c r="Y34" s="56">
        <f t="shared" si="7"/>
        <v>23.5</v>
      </c>
      <c r="Z34" s="56">
        <f t="shared" si="7"/>
        <v>23.5</v>
      </c>
      <c r="AA34" s="56">
        <f t="shared" si="7"/>
        <v>23.5</v>
      </c>
      <c r="AB34" s="56">
        <f t="shared" si="7"/>
        <v>23.5</v>
      </c>
      <c r="AC34" s="56">
        <f t="shared" si="7"/>
        <v>23.5</v>
      </c>
      <c r="AD34" s="56">
        <f t="shared" si="7"/>
        <v>23.5</v>
      </c>
      <c r="AE34" s="56">
        <f t="shared" si="7"/>
        <v>23.5</v>
      </c>
      <c r="AF34" s="56">
        <f t="shared" si="7"/>
        <v>23.5</v>
      </c>
    </row>
    <row r="35" spans="1:32" x14ac:dyDescent="0.2">
      <c r="A35" s="65" t="s">
        <v>14</v>
      </c>
      <c r="B35" s="189" t="s">
        <v>4</v>
      </c>
      <c r="C35" s="189"/>
      <c r="D35" s="189"/>
      <c r="E35" s="189"/>
      <c r="F35" s="189"/>
      <c r="G35" s="189"/>
      <c r="H35" s="132">
        <v>0</v>
      </c>
      <c r="I35" s="56">
        <f t="shared" si="7"/>
        <v>0</v>
      </c>
      <c r="J35" s="56">
        <f t="shared" si="7"/>
        <v>0</v>
      </c>
      <c r="K35" s="56">
        <f t="shared" si="7"/>
        <v>0</v>
      </c>
      <c r="L35" s="56">
        <f t="shared" si="7"/>
        <v>0</v>
      </c>
      <c r="M35" s="56">
        <f t="shared" si="7"/>
        <v>0</v>
      </c>
      <c r="N35" s="56">
        <f t="shared" si="7"/>
        <v>0</v>
      </c>
      <c r="O35" s="56">
        <f t="shared" si="7"/>
        <v>0</v>
      </c>
      <c r="P35" s="56">
        <f t="shared" si="7"/>
        <v>0</v>
      </c>
      <c r="Q35" s="56">
        <f t="shared" si="7"/>
        <v>0</v>
      </c>
      <c r="R35" s="56">
        <f t="shared" si="7"/>
        <v>0</v>
      </c>
      <c r="S35" s="56">
        <f t="shared" si="7"/>
        <v>0</v>
      </c>
      <c r="T35" s="56">
        <f t="shared" si="7"/>
        <v>0</v>
      </c>
      <c r="U35" s="56">
        <f t="shared" si="7"/>
        <v>0</v>
      </c>
      <c r="V35" s="56">
        <f t="shared" si="7"/>
        <v>0</v>
      </c>
      <c r="W35" s="56">
        <f t="shared" si="7"/>
        <v>0</v>
      </c>
      <c r="X35" s="56">
        <f t="shared" si="7"/>
        <v>0</v>
      </c>
      <c r="Y35" s="56">
        <f t="shared" si="7"/>
        <v>0</v>
      </c>
      <c r="Z35" s="56">
        <f t="shared" si="7"/>
        <v>0</v>
      </c>
      <c r="AA35" s="56">
        <f t="shared" si="7"/>
        <v>0</v>
      </c>
      <c r="AB35" s="56">
        <f t="shared" si="7"/>
        <v>0</v>
      </c>
      <c r="AC35" s="56">
        <f t="shared" si="7"/>
        <v>0</v>
      </c>
      <c r="AD35" s="56">
        <f t="shared" si="7"/>
        <v>0</v>
      </c>
      <c r="AE35" s="56">
        <f t="shared" si="7"/>
        <v>0</v>
      </c>
      <c r="AF35" s="56">
        <f t="shared" si="7"/>
        <v>0</v>
      </c>
    </row>
    <row r="36" spans="1:32" x14ac:dyDescent="0.2">
      <c r="A36" s="174" t="s">
        <v>64</v>
      </c>
      <c r="B36" s="174"/>
      <c r="C36" s="174"/>
      <c r="D36" s="174"/>
      <c r="E36" s="174"/>
      <c r="F36" s="174"/>
      <c r="G36" s="174"/>
      <c r="H36" s="174"/>
      <c r="I36" s="18">
        <f t="shared" ref="I36:AF36" si="8">TRUNC(SUM(I30:I35),2)</f>
        <v>552.57000000000005</v>
      </c>
      <c r="J36" s="18">
        <f t="shared" si="8"/>
        <v>552.57000000000005</v>
      </c>
      <c r="K36" s="18">
        <f t="shared" si="8"/>
        <v>552.57000000000005</v>
      </c>
      <c r="L36" s="18">
        <f t="shared" si="8"/>
        <v>552.57000000000005</v>
      </c>
      <c r="M36" s="18">
        <f t="shared" si="8"/>
        <v>552.57000000000005</v>
      </c>
      <c r="N36" s="18">
        <f t="shared" si="8"/>
        <v>552.57000000000005</v>
      </c>
      <c r="O36" s="18">
        <f t="shared" si="8"/>
        <v>552.57000000000005</v>
      </c>
      <c r="P36" s="18">
        <f t="shared" si="8"/>
        <v>552.57000000000005</v>
      </c>
      <c r="Q36" s="18">
        <f t="shared" si="8"/>
        <v>552.57000000000005</v>
      </c>
      <c r="R36" s="18">
        <f t="shared" si="8"/>
        <v>552.57000000000005</v>
      </c>
      <c r="S36" s="18">
        <f t="shared" si="8"/>
        <v>552.57000000000005</v>
      </c>
      <c r="T36" s="18">
        <f t="shared" si="8"/>
        <v>552.57000000000005</v>
      </c>
      <c r="U36" s="18">
        <f t="shared" ref="U36" si="9">TRUNC(SUM(U30:U35),2)</f>
        <v>552.57000000000005</v>
      </c>
      <c r="V36" s="18">
        <f t="shared" si="8"/>
        <v>552.57000000000005</v>
      </c>
      <c r="W36" s="18">
        <f t="shared" si="8"/>
        <v>552.57000000000005</v>
      </c>
      <c r="X36" s="18">
        <f t="shared" si="8"/>
        <v>552.57000000000005</v>
      </c>
      <c r="Y36" s="18">
        <f t="shared" si="8"/>
        <v>552.57000000000005</v>
      </c>
      <c r="Z36" s="18">
        <f t="shared" si="8"/>
        <v>552.57000000000005</v>
      </c>
      <c r="AA36" s="18">
        <f t="shared" si="8"/>
        <v>552.57000000000005</v>
      </c>
      <c r="AB36" s="18">
        <f t="shared" si="8"/>
        <v>552.57000000000005</v>
      </c>
      <c r="AC36" s="18">
        <f t="shared" si="8"/>
        <v>552.57000000000005</v>
      </c>
      <c r="AD36" s="18">
        <f t="shared" si="8"/>
        <v>552.57000000000005</v>
      </c>
      <c r="AE36" s="18">
        <f t="shared" si="8"/>
        <v>552.57000000000005</v>
      </c>
      <c r="AF36" s="18">
        <f t="shared" si="8"/>
        <v>552.57000000000005</v>
      </c>
    </row>
    <row r="37" spans="1:32" x14ac:dyDescent="0.2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</row>
    <row r="38" spans="1:32" x14ac:dyDescent="0.2">
      <c r="A38" s="80" t="s">
        <v>18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</row>
    <row r="39" spans="1:32" x14ac:dyDescent="0.2">
      <c r="A39" s="181" t="s">
        <v>77</v>
      </c>
      <c r="B39" s="182"/>
      <c r="C39" s="182"/>
      <c r="D39" s="182"/>
      <c r="E39" s="182"/>
      <c r="F39" s="182"/>
      <c r="G39" s="183"/>
      <c r="H39" s="65"/>
      <c r="I39" s="65" t="s">
        <v>1</v>
      </c>
      <c r="J39" s="111" t="s">
        <v>1</v>
      </c>
      <c r="K39" s="111" t="s">
        <v>1</v>
      </c>
      <c r="L39" s="111" t="s">
        <v>1</v>
      </c>
      <c r="M39" s="111" t="s">
        <v>1</v>
      </c>
      <c r="N39" s="111" t="s">
        <v>1</v>
      </c>
      <c r="O39" s="111" t="s">
        <v>1</v>
      </c>
      <c r="P39" s="111" t="s">
        <v>1</v>
      </c>
      <c r="Q39" s="111" t="s">
        <v>1</v>
      </c>
      <c r="R39" s="111" t="s">
        <v>1</v>
      </c>
      <c r="S39" s="111" t="s">
        <v>1</v>
      </c>
      <c r="T39" s="111" t="s">
        <v>1</v>
      </c>
      <c r="U39" s="153" t="s">
        <v>1</v>
      </c>
      <c r="V39" s="111" t="s">
        <v>1</v>
      </c>
      <c r="W39" s="111" t="s">
        <v>1</v>
      </c>
      <c r="X39" s="111" t="s">
        <v>1</v>
      </c>
      <c r="Y39" s="111" t="s">
        <v>1</v>
      </c>
      <c r="Z39" s="111" t="s">
        <v>1</v>
      </c>
      <c r="AA39" s="111" t="s">
        <v>1</v>
      </c>
      <c r="AB39" s="111" t="s">
        <v>1</v>
      </c>
      <c r="AC39" s="111" t="s">
        <v>1</v>
      </c>
      <c r="AD39" s="111" t="s">
        <v>1</v>
      </c>
      <c r="AE39" s="111" t="s">
        <v>1</v>
      </c>
      <c r="AF39" s="111" t="s">
        <v>1</v>
      </c>
    </row>
    <row r="40" spans="1:32" x14ac:dyDescent="0.2">
      <c r="A40" s="65" t="s">
        <v>9</v>
      </c>
      <c r="B40" s="189" t="s">
        <v>57</v>
      </c>
      <c r="C40" s="189"/>
      <c r="D40" s="189"/>
      <c r="E40" s="189"/>
      <c r="F40" s="189"/>
      <c r="G40" s="189"/>
      <c r="H40" s="72">
        <v>18.649999999999999</v>
      </c>
      <c r="I40" s="53">
        <f t="shared" ref="I40:AF40" si="10">$H40</f>
        <v>18.649999999999999</v>
      </c>
      <c r="J40" s="53">
        <f t="shared" si="10"/>
        <v>18.649999999999999</v>
      </c>
      <c r="K40" s="53">
        <f t="shared" si="10"/>
        <v>18.649999999999999</v>
      </c>
      <c r="L40" s="53">
        <f t="shared" si="10"/>
        <v>18.649999999999999</v>
      </c>
      <c r="M40" s="53">
        <f t="shared" si="10"/>
        <v>18.649999999999999</v>
      </c>
      <c r="N40" s="53">
        <f t="shared" si="10"/>
        <v>18.649999999999999</v>
      </c>
      <c r="O40" s="53">
        <f t="shared" si="10"/>
        <v>18.649999999999999</v>
      </c>
      <c r="P40" s="53">
        <f t="shared" si="10"/>
        <v>18.649999999999999</v>
      </c>
      <c r="Q40" s="53">
        <f t="shared" si="10"/>
        <v>18.649999999999999</v>
      </c>
      <c r="R40" s="53">
        <f t="shared" si="10"/>
        <v>18.649999999999999</v>
      </c>
      <c r="S40" s="53">
        <f t="shared" si="10"/>
        <v>18.649999999999999</v>
      </c>
      <c r="T40" s="53">
        <f t="shared" si="10"/>
        <v>18.649999999999999</v>
      </c>
      <c r="U40" s="53">
        <f t="shared" si="10"/>
        <v>18.649999999999999</v>
      </c>
      <c r="V40" s="53">
        <f t="shared" si="10"/>
        <v>18.649999999999999</v>
      </c>
      <c r="W40" s="53">
        <f t="shared" si="10"/>
        <v>18.649999999999999</v>
      </c>
      <c r="X40" s="53">
        <f t="shared" si="10"/>
        <v>18.649999999999999</v>
      </c>
      <c r="Y40" s="53">
        <f t="shared" si="10"/>
        <v>18.649999999999999</v>
      </c>
      <c r="Z40" s="53">
        <f t="shared" si="10"/>
        <v>18.649999999999999</v>
      </c>
      <c r="AA40" s="53">
        <f t="shared" si="10"/>
        <v>18.649999999999999</v>
      </c>
      <c r="AB40" s="53">
        <f t="shared" si="10"/>
        <v>18.649999999999999</v>
      </c>
      <c r="AC40" s="53">
        <f t="shared" si="10"/>
        <v>18.649999999999999</v>
      </c>
      <c r="AD40" s="53">
        <f t="shared" si="10"/>
        <v>18.649999999999999</v>
      </c>
      <c r="AE40" s="53">
        <f t="shared" si="10"/>
        <v>18.649999999999999</v>
      </c>
      <c r="AF40" s="53">
        <f t="shared" si="10"/>
        <v>18.649999999999999</v>
      </c>
    </row>
    <row r="41" spans="1:32" s="54" customFormat="1" x14ac:dyDescent="0.2">
      <c r="A41" s="136" t="s">
        <v>10</v>
      </c>
      <c r="B41" s="190" t="s">
        <v>66</v>
      </c>
      <c r="C41" s="190"/>
      <c r="D41" s="190"/>
      <c r="E41" s="190"/>
      <c r="F41" s="190"/>
      <c r="G41" s="190"/>
      <c r="H41" s="142" t="s">
        <v>0</v>
      </c>
      <c r="I41" s="143">
        <f>Materiais!E40</f>
        <v>236.00749999999999</v>
      </c>
      <c r="J41" s="143">
        <f>Materiais!G40</f>
        <v>262.50000000000006</v>
      </c>
      <c r="K41" s="143">
        <f>Materiais!I40</f>
        <v>184.51000000000002</v>
      </c>
      <c r="L41" s="143">
        <f>Materiais!K40</f>
        <v>267.36666666666662</v>
      </c>
      <c r="M41" s="143">
        <f>Materiais!M40</f>
        <v>220.76999999999998</v>
      </c>
      <c r="N41" s="143">
        <f>Materiais!O40</f>
        <v>159.66400000000002</v>
      </c>
      <c r="O41" s="143">
        <f>Materiais!Q40</f>
        <v>396.185</v>
      </c>
      <c r="P41" s="143">
        <f>Materiais!S40</f>
        <v>106.51</v>
      </c>
      <c r="Q41" s="143">
        <f>Materiais!U40</f>
        <v>423.11</v>
      </c>
      <c r="R41" s="143">
        <f>Materiais!W40</f>
        <v>169.28</v>
      </c>
      <c r="S41" s="143">
        <f>Materiais!Y40</f>
        <v>160.32</v>
      </c>
      <c r="T41" s="143">
        <f>Materiais!AA40</f>
        <v>287.66000000000003</v>
      </c>
      <c r="U41" s="143">
        <v>0</v>
      </c>
      <c r="V41" s="143">
        <f>Materiais!AC40</f>
        <v>148.47000000000003</v>
      </c>
      <c r="W41" s="143">
        <f>Materiais!AE40</f>
        <v>166.28000000000003</v>
      </c>
      <c r="X41" s="143">
        <f>Materiais!AG40</f>
        <v>317.82499999999993</v>
      </c>
      <c r="Y41" s="143">
        <f>Materiais!AI40</f>
        <v>423.03000000000009</v>
      </c>
      <c r="Z41" s="143">
        <f>Materiais!AK40</f>
        <v>289.40000000000003</v>
      </c>
      <c r="AA41" s="143">
        <f>Materiais!AM40</f>
        <v>225.06</v>
      </c>
      <c r="AB41" s="143">
        <f>Materiais!AO40</f>
        <v>289.40000000000003</v>
      </c>
      <c r="AC41" s="143">
        <f>Materiais!AQ40</f>
        <v>650.18000000000006</v>
      </c>
      <c r="AD41" s="143">
        <f>Materiais!AS40</f>
        <v>398.37</v>
      </c>
      <c r="AE41" s="143">
        <f>Materiais!AU40</f>
        <v>488.2</v>
      </c>
      <c r="AF41" s="143">
        <v>0</v>
      </c>
    </row>
    <row r="42" spans="1:32" s="54" customFormat="1" x14ac:dyDescent="0.2">
      <c r="A42" s="137" t="s">
        <v>11</v>
      </c>
      <c r="B42" s="190" t="s">
        <v>67</v>
      </c>
      <c r="C42" s="190"/>
      <c r="D42" s="190"/>
      <c r="E42" s="190"/>
      <c r="F42" s="190"/>
      <c r="G42" s="190"/>
      <c r="H42" s="142" t="s">
        <v>0</v>
      </c>
      <c r="I42" s="143">
        <f>Materiais!E58</f>
        <v>34.285000000000004</v>
      </c>
      <c r="J42" s="143">
        <f>Materiais!G58</f>
        <v>29.393333333333334</v>
      </c>
      <c r="K42" s="143">
        <f>Materiais!I58</f>
        <v>34.984722222222224</v>
      </c>
      <c r="L42" s="143">
        <f>Materiais!K58</f>
        <v>45.945833333333326</v>
      </c>
      <c r="M42" s="143">
        <f>Materiais!M58</f>
        <v>68.704166666666666</v>
      </c>
      <c r="N42" s="143">
        <f>Materiais!O58</f>
        <v>30.511499999999995</v>
      </c>
      <c r="O42" s="143">
        <f>Materiais!Q58</f>
        <v>68.570000000000007</v>
      </c>
      <c r="P42" s="143">
        <f>Materiais!S58</f>
        <v>34.375</v>
      </c>
      <c r="Q42" s="143">
        <f>Materiais!U58</f>
        <v>48.22291666666667</v>
      </c>
      <c r="R42" s="143">
        <f>Materiais!W58</f>
        <v>105.98750000000001</v>
      </c>
      <c r="S42" s="143">
        <f>Materiais!Y58</f>
        <v>57.485833333333346</v>
      </c>
      <c r="T42" s="143">
        <f>Materiais!AA58</f>
        <v>44.223750000000003</v>
      </c>
      <c r="U42" s="143">
        <v>0</v>
      </c>
      <c r="V42" s="143">
        <f>Materiais!AC58</f>
        <v>110.82083333333334</v>
      </c>
      <c r="W42" s="143">
        <f>Materiais!AE58</f>
        <v>110.82083333333334</v>
      </c>
      <c r="X42" s="143">
        <f>Materiais!AG58</f>
        <v>52.518333333333338</v>
      </c>
      <c r="Y42" s="143">
        <f>Materiais!AI58</f>
        <v>32.914999999999999</v>
      </c>
      <c r="Z42" s="143">
        <f>Materiais!AK58</f>
        <v>32.737500000000004</v>
      </c>
      <c r="AA42" s="143">
        <f>Materiais!AM58</f>
        <v>19.977499999999999</v>
      </c>
      <c r="AB42" s="143">
        <f>Materiais!AO58</f>
        <v>32.737500000000004</v>
      </c>
      <c r="AC42" s="143">
        <f>Materiais!AQ58</f>
        <v>89.111666666666679</v>
      </c>
      <c r="AD42" s="143">
        <f>Materiais!AS58</f>
        <v>76.548333333333332</v>
      </c>
      <c r="AE42" s="143">
        <f>Materiais!AU58</f>
        <v>138.74916666666667</v>
      </c>
      <c r="AF42" s="143">
        <v>0</v>
      </c>
    </row>
    <row r="43" spans="1:32" s="54" customFormat="1" x14ac:dyDescent="0.2">
      <c r="A43" s="112" t="s">
        <v>12</v>
      </c>
      <c r="B43" s="191" t="s">
        <v>68</v>
      </c>
      <c r="C43" s="191"/>
      <c r="D43" s="191"/>
      <c r="E43" s="191"/>
      <c r="F43" s="191"/>
      <c r="G43" s="191"/>
      <c r="H43" s="62" t="s">
        <v>0</v>
      </c>
      <c r="I43" s="53" t="str">
        <f t="shared" ref="I43:R44" si="11">$H43</f>
        <v>-</v>
      </c>
      <c r="J43" s="53" t="str">
        <f t="shared" si="11"/>
        <v>-</v>
      </c>
      <c r="K43" s="53" t="str">
        <f t="shared" si="11"/>
        <v>-</v>
      </c>
      <c r="L43" s="53" t="str">
        <f t="shared" si="11"/>
        <v>-</v>
      </c>
      <c r="M43" s="53" t="str">
        <f t="shared" si="11"/>
        <v>-</v>
      </c>
      <c r="N43" s="53" t="str">
        <f t="shared" si="11"/>
        <v>-</v>
      </c>
      <c r="O43" s="53" t="str">
        <f t="shared" si="11"/>
        <v>-</v>
      </c>
      <c r="P43" s="53" t="str">
        <f t="shared" si="11"/>
        <v>-</v>
      </c>
      <c r="Q43" s="53" t="str">
        <f t="shared" si="11"/>
        <v>-</v>
      </c>
      <c r="R43" s="53" t="str">
        <f t="shared" si="11"/>
        <v>-</v>
      </c>
      <c r="S43" s="53" t="str">
        <f t="shared" ref="S43:AF44" si="12">$H43</f>
        <v>-</v>
      </c>
      <c r="T43" s="53" t="str">
        <f t="shared" si="12"/>
        <v>-</v>
      </c>
      <c r="U43" s="53" t="str">
        <f t="shared" si="12"/>
        <v>-</v>
      </c>
      <c r="V43" s="53" t="str">
        <f t="shared" si="12"/>
        <v>-</v>
      </c>
      <c r="W43" s="53" t="str">
        <f t="shared" si="12"/>
        <v>-</v>
      </c>
      <c r="X43" s="53" t="str">
        <f t="shared" si="12"/>
        <v>-</v>
      </c>
      <c r="Y43" s="53" t="str">
        <f t="shared" si="12"/>
        <v>-</v>
      </c>
      <c r="Z43" s="53" t="str">
        <f t="shared" si="12"/>
        <v>-</v>
      </c>
      <c r="AA43" s="53" t="str">
        <f t="shared" si="12"/>
        <v>-</v>
      </c>
      <c r="AB43" s="53" t="str">
        <f t="shared" si="12"/>
        <v>-</v>
      </c>
      <c r="AC43" s="53" t="str">
        <f t="shared" si="12"/>
        <v>-</v>
      </c>
      <c r="AD43" s="53" t="str">
        <f t="shared" si="12"/>
        <v>-</v>
      </c>
      <c r="AE43" s="53" t="str">
        <f t="shared" si="12"/>
        <v>-</v>
      </c>
      <c r="AF43" s="53" t="str">
        <f t="shared" si="12"/>
        <v>-</v>
      </c>
    </row>
    <row r="44" spans="1:32" x14ac:dyDescent="0.2">
      <c r="A44" s="69" t="s">
        <v>13</v>
      </c>
      <c r="B44" s="189" t="s">
        <v>69</v>
      </c>
      <c r="C44" s="189"/>
      <c r="D44" s="189"/>
      <c r="E44" s="189"/>
      <c r="F44" s="189"/>
      <c r="G44" s="189"/>
      <c r="H44" s="72">
        <v>12.51</v>
      </c>
      <c r="I44" s="53">
        <f t="shared" si="11"/>
        <v>12.51</v>
      </c>
      <c r="J44" s="53">
        <f t="shared" si="11"/>
        <v>12.51</v>
      </c>
      <c r="K44" s="53">
        <f t="shared" si="11"/>
        <v>12.51</v>
      </c>
      <c r="L44" s="53">
        <f t="shared" si="11"/>
        <v>12.51</v>
      </c>
      <c r="M44" s="53">
        <f t="shared" si="11"/>
        <v>12.51</v>
      </c>
      <c r="N44" s="53">
        <f t="shared" si="11"/>
        <v>12.51</v>
      </c>
      <c r="O44" s="53">
        <f t="shared" si="11"/>
        <v>12.51</v>
      </c>
      <c r="P44" s="53">
        <f t="shared" si="11"/>
        <v>12.51</v>
      </c>
      <c r="Q44" s="53">
        <f t="shared" si="11"/>
        <v>12.51</v>
      </c>
      <c r="R44" s="53">
        <f t="shared" si="11"/>
        <v>12.51</v>
      </c>
      <c r="S44" s="53">
        <f t="shared" si="12"/>
        <v>12.51</v>
      </c>
      <c r="T44" s="53">
        <f t="shared" si="12"/>
        <v>12.51</v>
      </c>
      <c r="U44" s="53">
        <f t="shared" si="12"/>
        <v>12.51</v>
      </c>
      <c r="V44" s="53">
        <f t="shared" si="12"/>
        <v>12.51</v>
      </c>
      <c r="W44" s="53">
        <f t="shared" si="12"/>
        <v>12.51</v>
      </c>
      <c r="X44" s="53">
        <f t="shared" si="12"/>
        <v>12.51</v>
      </c>
      <c r="Y44" s="53">
        <f t="shared" si="12"/>
        <v>12.51</v>
      </c>
      <c r="Z44" s="53">
        <f t="shared" si="12"/>
        <v>12.51</v>
      </c>
      <c r="AA44" s="53">
        <f t="shared" si="12"/>
        <v>12.51</v>
      </c>
      <c r="AB44" s="53">
        <f t="shared" si="12"/>
        <v>12.51</v>
      </c>
      <c r="AC44" s="53">
        <f t="shared" si="12"/>
        <v>12.51</v>
      </c>
      <c r="AD44" s="53">
        <f t="shared" si="12"/>
        <v>12.51</v>
      </c>
      <c r="AE44" s="53">
        <f t="shared" si="12"/>
        <v>12.51</v>
      </c>
      <c r="AF44" s="53">
        <f t="shared" si="12"/>
        <v>12.51</v>
      </c>
    </row>
    <row r="45" spans="1:32" x14ac:dyDescent="0.2">
      <c r="A45" s="174" t="s">
        <v>70</v>
      </c>
      <c r="B45" s="174"/>
      <c r="C45" s="174"/>
      <c r="D45" s="174"/>
      <c r="E45" s="174"/>
      <c r="F45" s="174"/>
      <c r="G45" s="174"/>
      <c r="H45" s="3" t="s">
        <v>0</v>
      </c>
      <c r="I45" s="18">
        <f t="shared" ref="I45:AF45" si="13">TRUNC(SUM(I40:I44),2)</f>
        <v>301.45</v>
      </c>
      <c r="J45" s="18">
        <f t="shared" si="13"/>
        <v>323.05</v>
      </c>
      <c r="K45" s="18">
        <f t="shared" si="13"/>
        <v>250.65</v>
      </c>
      <c r="L45" s="18">
        <f t="shared" si="13"/>
        <v>344.47</v>
      </c>
      <c r="M45" s="18">
        <f t="shared" si="13"/>
        <v>320.63</v>
      </c>
      <c r="N45" s="18">
        <f t="shared" si="13"/>
        <v>221.33</v>
      </c>
      <c r="O45" s="18">
        <f t="shared" si="13"/>
        <v>495.91</v>
      </c>
      <c r="P45" s="18">
        <f t="shared" si="13"/>
        <v>172.04</v>
      </c>
      <c r="Q45" s="18">
        <f t="shared" si="13"/>
        <v>502.49</v>
      </c>
      <c r="R45" s="18">
        <f t="shared" si="13"/>
        <v>306.42</v>
      </c>
      <c r="S45" s="18">
        <f t="shared" si="13"/>
        <v>248.96</v>
      </c>
      <c r="T45" s="18">
        <f t="shared" si="13"/>
        <v>363.04</v>
      </c>
      <c r="U45" s="18">
        <f t="shared" ref="U45" si="14">TRUNC(SUM(U40:U44),2)</f>
        <v>31.16</v>
      </c>
      <c r="V45" s="18">
        <f t="shared" si="13"/>
        <v>290.45</v>
      </c>
      <c r="W45" s="18">
        <f t="shared" si="13"/>
        <v>308.26</v>
      </c>
      <c r="X45" s="18">
        <f t="shared" si="13"/>
        <v>401.5</v>
      </c>
      <c r="Y45" s="18">
        <f t="shared" si="13"/>
        <v>487.1</v>
      </c>
      <c r="Z45" s="18">
        <f t="shared" si="13"/>
        <v>353.29</v>
      </c>
      <c r="AA45" s="18">
        <f t="shared" si="13"/>
        <v>276.19</v>
      </c>
      <c r="AB45" s="18">
        <f t="shared" si="13"/>
        <v>353.29</v>
      </c>
      <c r="AC45" s="18">
        <f t="shared" si="13"/>
        <v>770.45</v>
      </c>
      <c r="AD45" s="18">
        <f t="shared" si="13"/>
        <v>506.07</v>
      </c>
      <c r="AE45" s="18">
        <f t="shared" si="13"/>
        <v>658.1</v>
      </c>
      <c r="AF45" s="18">
        <f t="shared" si="13"/>
        <v>31.16</v>
      </c>
    </row>
    <row r="46" spans="1:32" x14ac:dyDescent="0.2">
      <c r="A46" s="85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</row>
    <row r="47" spans="1:32" x14ac:dyDescent="0.2">
      <c r="A47" s="80" t="s">
        <v>65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</row>
    <row r="48" spans="1:32" x14ac:dyDescent="0.2">
      <c r="A48" s="185" t="s">
        <v>78</v>
      </c>
      <c r="B48" s="185"/>
      <c r="C48" s="185"/>
      <c r="D48" s="185"/>
      <c r="E48" s="185"/>
      <c r="F48" s="185"/>
      <c r="G48" s="185"/>
      <c r="H48" s="65" t="s">
        <v>3</v>
      </c>
      <c r="I48" s="65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53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x14ac:dyDescent="0.2">
      <c r="A49" s="185" t="s">
        <v>79</v>
      </c>
      <c r="B49" s="185"/>
      <c r="C49" s="185"/>
      <c r="D49" s="185"/>
      <c r="E49" s="185"/>
      <c r="F49" s="185"/>
      <c r="G49" s="185"/>
      <c r="H49" s="65" t="s">
        <v>3</v>
      </c>
      <c r="I49" s="65" t="s">
        <v>1</v>
      </c>
      <c r="J49" s="111" t="s">
        <v>1</v>
      </c>
      <c r="K49" s="111" t="s">
        <v>1</v>
      </c>
      <c r="L49" s="111" t="s">
        <v>1</v>
      </c>
      <c r="M49" s="111" t="s">
        <v>1</v>
      </c>
      <c r="N49" s="111" t="s">
        <v>1</v>
      </c>
      <c r="O49" s="111" t="s">
        <v>1</v>
      </c>
      <c r="P49" s="111" t="s">
        <v>1</v>
      </c>
      <c r="Q49" s="111" t="s">
        <v>1</v>
      </c>
      <c r="R49" s="111" t="s">
        <v>1</v>
      </c>
      <c r="S49" s="111" t="s">
        <v>1</v>
      </c>
      <c r="T49" s="111" t="s">
        <v>1</v>
      </c>
      <c r="U49" s="153" t="s">
        <v>1</v>
      </c>
      <c r="V49" s="111" t="s">
        <v>1</v>
      </c>
      <c r="W49" s="111" t="s">
        <v>1</v>
      </c>
      <c r="X49" s="111" t="s">
        <v>1</v>
      </c>
      <c r="Y49" s="111" t="s">
        <v>1</v>
      </c>
      <c r="Z49" s="111" t="s">
        <v>1</v>
      </c>
      <c r="AA49" s="111" t="s">
        <v>1</v>
      </c>
      <c r="AB49" s="111" t="s">
        <v>1</v>
      </c>
      <c r="AC49" s="111" t="s">
        <v>1</v>
      </c>
      <c r="AD49" s="111" t="s">
        <v>1</v>
      </c>
      <c r="AE49" s="111" t="s">
        <v>1</v>
      </c>
      <c r="AF49" s="111" t="s">
        <v>1</v>
      </c>
    </row>
    <row r="50" spans="1:32" x14ac:dyDescent="0.2">
      <c r="A50" s="65" t="s">
        <v>9</v>
      </c>
      <c r="B50" s="184" t="s">
        <v>42</v>
      </c>
      <c r="C50" s="184"/>
      <c r="D50" s="184"/>
      <c r="E50" s="184"/>
      <c r="F50" s="184"/>
      <c r="G50" s="184"/>
      <c r="H50" s="1">
        <v>0.2</v>
      </c>
      <c r="I50" s="17">
        <f t="shared" ref="I50:R57" si="15">$H50*I$27</f>
        <v>263.072</v>
      </c>
      <c r="J50" s="17">
        <f t="shared" si="15"/>
        <v>263.072</v>
      </c>
      <c r="K50" s="17">
        <f t="shared" si="15"/>
        <v>263.072</v>
      </c>
      <c r="L50" s="17">
        <f t="shared" si="15"/>
        <v>263.072</v>
      </c>
      <c r="M50" s="17">
        <f t="shared" si="15"/>
        <v>263.072</v>
      </c>
      <c r="N50" s="17">
        <f t="shared" si="15"/>
        <v>263.072</v>
      </c>
      <c r="O50" s="17">
        <f t="shared" si="15"/>
        <v>263.072</v>
      </c>
      <c r="P50" s="17">
        <f t="shared" si="15"/>
        <v>281.28400000000005</v>
      </c>
      <c r="Q50" s="17">
        <f t="shared" si="15"/>
        <v>329.76400000000001</v>
      </c>
      <c r="R50" s="17">
        <f t="shared" si="15"/>
        <v>329.76400000000001</v>
      </c>
      <c r="S50" s="17">
        <f t="shared" ref="S50:AF57" si="16">$H50*S$27</f>
        <v>164.88200000000001</v>
      </c>
      <c r="T50" s="17">
        <f t="shared" si="16"/>
        <v>329.76400000000001</v>
      </c>
      <c r="U50" s="17">
        <f t="shared" si="16"/>
        <v>164.88200000000001</v>
      </c>
      <c r="V50" s="17">
        <f t="shared" si="16"/>
        <v>329.76400000000001</v>
      </c>
      <c r="W50" s="17">
        <f t="shared" si="16"/>
        <v>329.76400000000001</v>
      </c>
      <c r="X50" s="17">
        <f t="shared" si="16"/>
        <v>281.28400000000005</v>
      </c>
      <c r="Y50" s="17">
        <f t="shared" si="16"/>
        <v>281.28400000000005</v>
      </c>
      <c r="Z50" s="17">
        <f t="shared" si="16"/>
        <v>281.28400000000005</v>
      </c>
      <c r="AA50" s="17">
        <f t="shared" si="16"/>
        <v>281.28400000000005</v>
      </c>
      <c r="AB50" s="17">
        <f t="shared" si="16"/>
        <v>281.28400000000005</v>
      </c>
      <c r="AC50" s="17">
        <f t="shared" si="16"/>
        <v>281.28400000000005</v>
      </c>
      <c r="AD50" s="17">
        <f t="shared" si="16"/>
        <v>263.072</v>
      </c>
      <c r="AE50" s="17">
        <f t="shared" si="16"/>
        <v>131.536</v>
      </c>
      <c r="AF50" s="17">
        <f t="shared" si="16"/>
        <v>430.78199999999998</v>
      </c>
    </row>
    <row r="51" spans="1:32" x14ac:dyDescent="0.2">
      <c r="A51" s="65" t="s">
        <v>10</v>
      </c>
      <c r="B51" s="175" t="s">
        <v>71</v>
      </c>
      <c r="C51" s="176"/>
      <c r="D51" s="176"/>
      <c r="E51" s="176"/>
      <c r="F51" s="176"/>
      <c r="G51" s="177"/>
      <c r="H51" s="1">
        <v>1.4999999999999999E-2</v>
      </c>
      <c r="I51" s="17">
        <f t="shared" si="15"/>
        <v>19.730399999999999</v>
      </c>
      <c r="J51" s="17">
        <f t="shared" si="15"/>
        <v>19.730399999999999</v>
      </c>
      <c r="K51" s="17">
        <f t="shared" si="15"/>
        <v>19.730399999999999</v>
      </c>
      <c r="L51" s="17">
        <f t="shared" si="15"/>
        <v>19.730399999999999</v>
      </c>
      <c r="M51" s="17">
        <f t="shared" si="15"/>
        <v>19.730399999999999</v>
      </c>
      <c r="N51" s="17">
        <f t="shared" si="15"/>
        <v>19.730399999999999</v>
      </c>
      <c r="O51" s="17">
        <f t="shared" si="15"/>
        <v>19.730399999999999</v>
      </c>
      <c r="P51" s="17">
        <f t="shared" si="15"/>
        <v>21.096299999999999</v>
      </c>
      <c r="Q51" s="17">
        <f t="shared" si="15"/>
        <v>24.732299999999999</v>
      </c>
      <c r="R51" s="17">
        <f t="shared" si="15"/>
        <v>24.732299999999999</v>
      </c>
      <c r="S51" s="17">
        <f t="shared" si="16"/>
        <v>12.366149999999999</v>
      </c>
      <c r="T51" s="17">
        <f t="shared" si="16"/>
        <v>24.732299999999999</v>
      </c>
      <c r="U51" s="17">
        <f t="shared" si="16"/>
        <v>12.366149999999999</v>
      </c>
      <c r="V51" s="17">
        <f t="shared" si="16"/>
        <v>24.732299999999999</v>
      </c>
      <c r="W51" s="17">
        <f t="shared" si="16"/>
        <v>24.732299999999999</v>
      </c>
      <c r="X51" s="17">
        <f t="shared" si="16"/>
        <v>21.096299999999999</v>
      </c>
      <c r="Y51" s="17">
        <f t="shared" si="16"/>
        <v>21.096299999999999</v>
      </c>
      <c r="Z51" s="17">
        <f t="shared" si="16"/>
        <v>21.096299999999999</v>
      </c>
      <c r="AA51" s="17">
        <f t="shared" si="16"/>
        <v>21.096299999999999</v>
      </c>
      <c r="AB51" s="17">
        <f t="shared" si="16"/>
        <v>21.096299999999999</v>
      </c>
      <c r="AC51" s="17">
        <f t="shared" si="16"/>
        <v>21.096299999999999</v>
      </c>
      <c r="AD51" s="17">
        <f t="shared" si="16"/>
        <v>19.730399999999999</v>
      </c>
      <c r="AE51" s="17">
        <f t="shared" si="16"/>
        <v>9.8651999999999997</v>
      </c>
      <c r="AF51" s="17">
        <f t="shared" si="16"/>
        <v>32.30865</v>
      </c>
    </row>
    <row r="52" spans="1:32" x14ac:dyDescent="0.2">
      <c r="A52" s="65" t="s">
        <v>11</v>
      </c>
      <c r="B52" s="175" t="s">
        <v>72</v>
      </c>
      <c r="C52" s="176"/>
      <c r="D52" s="176"/>
      <c r="E52" s="176"/>
      <c r="F52" s="176"/>
      <c r="G52" s="177"/>
      <c r="H52" s="1">
        <v>0.01</v>
      </c>
      <c r="I52" s="17">
        <f t="shared" si="15"/>
        <v>13.153599999999999</v>
      </c>
      <c r="J52" s="17">
        <f t="shared" si="15"/>
        <v>13.153599999999999</v>
      </c>
      <c r="K52" s="17">
        <f t="shared" si="15"/>
        <v>13.153599999999999</v>
      </c>
      <c r="L52" s="17">
        <f t="shared" si="15"/>
        <v>13.153599999999999</v>
      </c>
      <c r="M52" s="17">
        <f t="shared" si="15"/>
        <v>13.153599999999999</v>
      </c>
      <c r="N52" s="17">
        <f t="shared" si="15"/>
        <v>13.153599999999999</v>
      </c>
      <c r="O52" s="17">
        <f t="shared" si="15"/>
        <v>13.153599999999999</v>
      </c>
      <c r="P52" s="17">
        <f t="shared" si="15"/>
        <v>14.064200000000001</v>
      </c>
      <c r="Q52" s="17">
        <f t="shared" si="15"/>
        <v>16.488199999999999</v>
      </c>
      <c r="R52" s="17">
        <f t="shared" si="15"/>
        <v>16.488199999999999</v>
      </c>
      <c r="S52" s="17">
        <f t="shared" si="16"/>
        <v>8.2440999999999995</v>
      </c>
      <c r="T52" s="17">
        <f t="shared" si="16"/>
        <v>16.488199999999999</v>
      </c>
      <c r="U52" s="17">
        <f t="shared" si="16"/>
        <v>8.2440999999999995</v>
      </c>
      <c r="V52" s="17">
        <f t="shared" si="16"/>
        <v>16.488199999999999</v>
      </c>
      <c r="W52" s="17">
        <f t="shared" si="16"/>
        <v>16.488199999999999</v>
      </c>
      <c r="X52" s="17">
        <f t="shared" si="16"/>
        <v>14.064200000000001</v>
      </c>
      <c r="Y52" s="17">
        <f t="shared" si="16"/>
        <v>14.064200000000001</v>
      </c>
      <c r="Z52" s="17">
        <f t="shared" si="16"/>
        <v>14.064200000000001</v>
      </c>
      <c r="AA52" s="17">
        <f t="shared" si="16"/>
        <v>14.064200000000001</v>
      </c>
      <c r="AB52" s="17">
        <f t="shared" si="16"/>
        <v>14.064200000000001</v>
      </c>
      <c r="AC52" s="17">
        <f t="shared" si="16"/>
        <v>14.064200000000001</v>
      </c>
      <c r="AD52" s="17">
        <f t="shared" si="16"/>
        <v>13.153599999999999</v>
      </c>
      <c r="AE52" s="17">
        <f t="shared" si="16"/>
        <v>6.5767999999999995</v>
      </c>
      <c r="AF52" s="17">
        <f t="shared" si="16"/>
        <v>21.539099999999998</v>
      </c>
    </row>
    <row r="53" spans="1:32" x14ac:dyDescent="0.2">
      <c r="A53" s="65" t="s">
        <v>12</v>
      </c>
      <c r="B53" s="175" t="s">
        <v>44</v>
      </c>
      <c r="C53" s="176"/>
      <c r="D53" s="176"/>
      <c r="E53" s="176"/>
      <c r="F53" s="176"/>
      <c r="G53" s="177"/>
      <c r="H53" s="1">
        <v>2E-3</v>
      </c>
      <c r="I53" s="17">
        <f t="shared" si="15"/>
        <v>2.6307199999999997</v>
      </c>
      <c r="J53" s="17">
        <f t="shared" si="15"/>
        <v>2.6307199999999997</v>
      </c>
      <c r="K53" s="17">
        <f t="shared" si="15"/>
        <v>2.6307199999999997</v>
      </c>
      <c r="L53" s="17">
        <f t="shared" si="15"/>
        <v>2.6307199999999997</v>
      </c>
      <c r="M53" s="17">
        <f t="shared" si="15"/>
        <v>2.6307199999999997</v>
      </c>
      <c r="N53" s="17">
        <f t="shared" si="15"/>
        <v>2.6307199999999997</v>
      </c>
      <c r="O53" s="17">
        <f t="shared" si="15"/>
        <v>2.6307199999999997</v>
      </c>
      <c r="P53" s="17">
        <f t="shared" si="15"/>
        <v>2.81284</v>
      </c>
      <c r="Q53" s="17">
        <f t="shared" si="15"/>
        <v>3.2976399999999999</v>
      </c>
      <c r="R53" s="17">
        <f t="shared" si="15"/>
        <v>3.2976399999999999</v>
      </c>
      <c r="S53" s="17">
        <f t="shared" si="16"/>
        <v>1.64882</v>
      </c>
      <c r="T53" s="17">
        <f t="shared" si="16"/>
        <v>3.2976399999999999</v>
      </c>
      <c r="U53" s="17">
        <f t="shared" si="16"/>
        <v>1.64882</v>
      </c>
      <c r="V53" s="17">
        <f t="shared" si="16"/>
        <v>3.2976399999999999</v>
      </c>
      <c r="W53" s="17">
        <f t="shared" si="16"/>
        <v>3.2976399999999999</v>
      </c>
      <c r="X53" s="17">
        <f t="shared" si="16"/>
        <v>2.81284</v>
      </c>
      <c r="Y53" s="17">
        <f t="shared" si="16"/>
        <v>2.81284</v>
      </c>
      <c r="Z53" s="17">
        <f t="shared" si="16"/>
        <v>2.81284</v>
      </c>
      <c r="AA53" s="17">
        <f t="shared" si="16"/>
        <v>2.81284</v>
      </c>
      <c r="AB53" s="17">
        <f t="shared" si="16"/>
        <v>2.81284</v>
      </c>
      <c r="AC53" s="17">
        <f t="shared" si="16"/>
        <v>2.81284</v>
      </c>
      <c r="AD53" s="17">
        <f t="shared" si="16"/>
        <v>2.6307199999999997</v>
      </c>
      <c r="AE53" s="17">
        <f t="shared" si="16"/>
        <v>1.3153599999999999</v>
      </c>
      <c r="AF53" s="17">
        <f t="shared" si="16"/>
        <v>4.3078199999999995</v>
      </c>
    </row>
    <row r="54" spans="1:32" x14ac:dyDescent="0.2">
      <c r="A54" s="65" t="s">
        <v>13</v>
      </c>
      <c r="B54" s="184" t="s">
        <v>43</v>
      </c>
      <c r="C54" s="184"/>
      <c r="D54" s="184"/>
      <c r="E54" s="184"/>
      <c r="F54" s="184"/>
      <c r="G54" s="184"/>
      <c r="H54" s="1">
        <v>2.5000000000000001E-2</v>
      </c>
      <c r="I54" s="17">
        <f t="shared" si="15"/>
        <v>32.884</v>
      </c>
      <c r="J54" s="17">
        <f t="shared" si="15"/>
        <v>32.884</v>
      </c>
      <c r="K54" s="17">
        <f t="shared" si="15"/>
        <v>32.884</v>
      </c>
      <c r="L54" s="17">
        <f t="shared" si="15"/>
        <v>32.884</v>
      </c>
      <c r="M54" s="17">
        <f t="shared" si="15"/>
        <v>32.884</v>
      </c>
      <c r="N54" s="17">
        <f t="shared" si="15"/>
        <v>32.884</v>
      </c>
      <c r="O54" s="17">
        <f t="shared" si="15"/>
        <v>32.884</v>
      </c>
      <c r="P54" s="17">
        <f t="shared" si="15"/>
        <v>35.160500000000006</v>
      </c>
      <c r="Q54" s="17">
        <f t="shared" si="15"/>
        <v>41.220500000000001</v>
      </c>
      <c r="R54" s="17">
        <f t="shared" si="15"/>
        <v>41.220500000000001</v>
      </c>
      <c r="S54" s="17">
        <f t="shared" si="16"/>
        <v>20.610250000000001</v>
      </c>
      <c r="T54" s="17">
        <f t="shared" si="16"/>
        <v>41.220500000000001</v>
      </c>
      <c r="U54" s="17">
        <f t="shared" si="16"/>
        <v>20.610250000000001</v>
      </c>
      <c r="V54" s="17">
        <f t="shared" si="16"/>
        <v>41.220500000000001</v>
      </c>
      <c r="W54" s="17">
        <f t="shared" si="16"/>
        <v>41.220500000000001</v>
      </c>
      <c r="X54" s="17">
        <f t="shared" si="16"/>
        <v>35.160500000000006</v>
      </c>
      <c r="Y54" s="17">
        <f t="shared" si="16"/>
        <v>35.160500000000006</v>
      </c>
      <c r="Z54" s="17">
        <f t="shared" si="16"/>
        <v>35.160500000000006</v>
      </c>
      <c r="AA54" s="17">
        <f t="shared" si="16"/>
        <v>35.160500000000006</v>
      </c>
      <c r="AB54" s="17">
        <f t="shared" si="16"/>
        <v>35.160500000000006</v>
      </c>
      <c r="AC54" s="17">
        <f t="shared" si="16"/>
        <v>35.160500000000006</v>
      </c>
      <c r="AD54" s="17">
        <f t="shared" si="16"/>
        <v>32.884</v>
      </c>
      <c r="AE54" s="17">
        <f t="shared" si="16"/>
        <v>16.442</v>
      </c>
      <c r="AF54" s="17">
        <f t="shared" si="16"/>
        <v>53.847749999999998</v>
      </c>
    </row>
    <row r="55" spans="1:32" x14ac:dyDescent="0.2">
      <c r="A55" s="65" t="s">
        <v>14</v>
      </c>
      <c r="B55" s="184" t="s">
        <v>45</v>
      </c>
      <c r="C55" s="184"/>
      <c r="D55" s="184"/>
      <c r="E55" s="184"/>
      <c r="F55" s="184"/>
      <c r="G55" s="184"/>
      <c r="H55" s="1">
        <v>0.08</v>
      </c>
      <c r="I55" s="17">
        <f t="shared" si="15"/>
        <v>105.22879999999999</v>
      </c>
      <c r="J55" s="17">
        <f t="shared" si="15"/>
        <v>105.22879999999999</v>
      </c>
      <c r="K55" s="17">
        <f t="shared" si="15"/>
        <v>105.22879999999999</v>
      </c>
      <c r="L55" s="17">
        <f t="shared" si="15"/>
        <v>105.22879999999999</v>
      </c>
      <c r="M55" s="17">
        <f t="shared" si="15"/>
        <v>105.22879999999999</v>
      </c>
      <c r="N55" s="17">
        <f t="shared" si="15"/>
        <v>105.22879999999999</v>
      </c>
      <c r="O55" s="17">
        <f t="shared" si="15"/>
        <v>105.22879999999999</v>
      </c>
      <c r="P55" s="17">
        <f t="shared" si="15"/>
        <v>112.51360000000001</v>
      </c>
      <c r="Q55" s="17">
        <f t="shared" si="15"/>
        <v>131.90559999999999</v>
      </c>
      <c r="R55" s="17">
        <f t="shared" si="15"/>
        <v>131.90559999999999</v>
      </c>
      <c r="S55" s="17">
        <f t="shared" si="16"/>
        <v>65.952799999999996</v>
      </c>
      <c r="T55" s="17">
        <f t="shared" si="16"/>
        <v>131.90559999999999</v>
      </c>
      <c r="U55" s="17">
        <f t="shared" si="16"/>
        <v>65.952799999999996</v>
      </c>
      <c r="V55" s="17">
        <f t="shared" si="16"/>
        <v>131.90559999999999</v>
      </c>
      <c r="W55" s="17">
        <f t="shared" si="16"/>
        <v>131.90559999999999</v>
      </c>
      <c r="X55" s="17">
        <f t="shared" si="16"/>
        <v>112.51360000000001</v>
      </c>
      <c r="Y55" s="17">
        <f t="shared" si="16"/>
        <v>112.51360000000001</v>
      </c>
      <c r="Z55" s="17">
        <f t="shared" si="16"/>
        <v>112.51360000000001</v>
      </c>
      <c r="AA55" s="17">
        <f t="shared" si="16"/>
        <v>112.51360000000001</v>
      </c>
      <c r="AB55" s="17">
        <f t="shared" si="16"/>
        <v>112.51360000000001</v>
      </c>
      <c r="AC55" s="17">
        <f t="shared" si="16"/>
        <v>112.51360000000001</v>
      </c>
      <c r="AD55" s="17">
        <f t="shared" si="16"/>
        <v>105.22879999999999</v>
      </c>
      <c r="AE55" s="17">
        <f t="shared" si="16"/>
        <v>52.614399999999996</v>
      </c>
      <c r="AF55" s="17">
        <f t="shared" si="16"/>
        <v>172.31279999999998</v>
      </c>
    </row>
    <row r="56" spans="1:32" x14ac:dyDescent="0.2">
      <c r="A56" s="65" t="s">
        <v>15</v>
      </c>
      <c r="B56" s="184" t="s">
        <v>119</v>
      </c>
      <c r="C56" s="184"/>
      <c r="D56" s="184"/>
      <c r="E56" s="184"/>
      <c r="F56" s="184"/>
      <c r="G56" s="184"/>
      <c r="H56" s="1">
        <v>0.03</v>
      </c>
      <c r="I56" s="17">
        <f t="shared" si="15"/>
        <v>39.460799999999999</v>
      </c>
      <c r="J56" s="17">
        <f t="shared" si="15"/>
        <v>39.460799999999999</v>
      </c>
      <c r="K56" s="17">
        <f t="shared" si="15"/>
        <v>39.460799999999999</v>
      </c>
      <c r="L56" s="17">
        <f t="shared" si="15"/>
        <v>39.460799999999999</v>
      </c>
      <c r="M56" s="17">
        <f t="shared" si="15"/>
        <v>39.460799999999999</v>
      </c>
      <c r="N56" s="17">
        <f t="shared" si="15"/>
        <v>39.460799999999999</v>
      </c>
      <c r="O56" s="17">
        <f t="shared" si="15"/>
        <v>39.460799999999999</v>
      </c>
      <c r="P56" s="17">
        <f t="shared" si="15"/>
        <v>42.192599999999999</v>
      </c>
      <c r="Q56" s="17">
        <f t="shared" si="15"/>
        <v>49.464599999999997</v>
      </c>
      <c r="R56" s="17">
        <f t="shared" si="15"/>
        <v>49.464599999999997</v>
      </c>
      <c r="S56" s="17">
        <f t="shared" si="16"/>
        <v>24.732299999999999</v>
      </c>
      <c r="T56" s="17">
        <f t="shared" si="16"/>
        <v>49.464599999999997</v>
      </c>
      <c r="U56" s="17">
        <f t="shared" si="16"/>
        <v>24.732299999999999</v>
      </c>
      <c r="V56" s="17">
        <f t="shared" si="16"/>
        <v>49.464599999999997</v>
      </c>
      <c r="W56" s="17">
        <f t="shared" si="16"/>
        <v>49.464599999999997</v>
      </c>
      <c r="X56" s="17">
        <f t="shared" si="16"/>
        <v>42.192599999999999</v>
      </c>
      <c r="Y56" s="17">
        <f t="shared" si="16"/>
        <v>42.192599999999999</v>
      </c>
      <c r="Z56" s="17">
        <f t="shared" si="16"/>
        <v>42.192599999999999</v>
      </c>
      <c r="AA56" s="17">
        <f t="shared" si="16"/>
        <v>42.192599999999999</v>
      </c>
      <c r="AB56" s="17">
        <f t="shared" si="16"/>
        <v>42.192599999999999</v>
      </c>
      <c r="AC56" s="17">
        <f t="shared" si="16"/>
        <v>42.192599999999999</v>
      </c>
      <c r="AD56" s="17">
        <f t="shared" si="16"/>
        <v>39.460799999999999</v>
      </c>
      <c r="AE56" s="17">
        <f t="shared" si="16"/>
        <v>19.730399999999999</v>
      </c>
      <c r="AF56" s="17">
        <f t="shared" si="16"/>
        <v>64.6173</v>
      </c>
    </row>
    <row r="57" spans="1:32" x14ac:dyDescent="0.2">
      <c r="A57" s="65" t="s">
        <v>16</v>
      </c>
      <c r="B57" s="184" t="s">
        <v>73</v>
      </c>
      <c r="C57" s="184"/>
      <c r="D57" s="184"/>
      <c r="E57" s="184"/>
      <c r="F57" s="184"/>
      <c r="G57" s="184"/>
      <c r="H57" s="1">
        <v>6.0000000000000001E-3</v>
      </c>
      <c r="I57" s="17">
        <f t="shared" si="15"/>
        <v>7.8921599999999996</v>
      </c>
      <c r="J57" s="17">
        <f t="shared" si="15"/>
        <v>7.8921599999999996</v>
      </c>
      <c r="K57" s="17">
        <f t="shared" si="15"/>
        <v>7.8921599999999996</v>
      </c>
      <c r="L57" s="17">
        <f t="shared" si="15"/>
        <v>7.8921599999999996</v>
      </c>
      <c r="M57" s="17">
        <f t="shared" si="15"/>
        <v>7.8921599999999996</v>
      </c>
      <c r="N57" s="17">
        <f t="shared" si="15"/>
        <v>7.8921599999999996</v>
      </c>
      <c r="O57" s="17">
        <f t="shared" si="15"/>
        <v>7.8921599999999996</v>
      </c>
      <c r="P57" s="17">
        <f t="shared" si="15"/>
        <v>8.4385200000000005</v>
      </c>
      <c r="Q57" s="17">
        <f t="shared" si="15"/>
        <v>9.8929200000000002</v>
      </c>
      <c r="R57" s="17">
        <f t="shared" si="15"/>
        <v>9.8929200000000002</v>
      </c>
      <c r="S57" s="17">
        <f t="shared" si="16"/>
        <v>4.9464600000000001</v>
      </c>
      <c r="T57" s="17">
        <f t="shared" si="16"/>
        <v>9.8929200000000002</v>
      </c>
      <c r="U57" s="17">
        <f t="shared" si="16"/>
        <v>4.9464600000000001</v>
      </c>
      <c r="V57" s="17">
        <f t="shared" si="16"/>
        <v>9.8929200000000002</v>
      </c>
      <c r="W57" s="17">
        <f t="shared" si="16"/>
        <v>9.8929200000000002</v>
      </c>
      <c r="X57" s="17">
        <f t="shared" si="16"/>
        <v>8.4385200000000005</v>
      </c>
      <c r="Y57" s="17">
        <f t="shared" si="16"/>
        <v>8.4385200000000005</v>
      </c>
      <c r="Z57" s="17">
        <f t="shared" si="16"/>
        <v>8.4385200000000005</v>
      </c>
      <c r="AA57" s="17">
        <f t="shared" si="16"/>
        <v>8.4385200000000005</v>
      </c>
      <c r="AB57" s="17">
        <f t="shared" si="16"/>
        <v>8.4385200000000005</v>
      </c>
      <c r="AC57" s="17">
        <f t="shared" si="16"/>
        <v>8.4385200000000005</v>
      </c>
      <c r="AD57" s="17">
        <f t="shared" si="16"/>
        <v>7.8921599999999996</v>
      </c>
      <c r="AE57" s="17">
        <f t="shared" si="16"/>
        <v>3.9460799999999998</v>
      </c>
      <c r="AF57" s="17">
        <f t="shared" si="16"/>
        <v>12.923459999999999</v>
      </c>
    </row>
    <row r="58" spans="1:32" x14ac:dyDescent="0.2">
      <c r="A58" s="174" t="s">
        <v>74</v>
      </c>
      <c r="B58" s="174"/>
      <c r="C58" s="174"/>
      <c r="D58" s="174"/>
      <c r="E58" s="174"/>
      <c r="F58" s="174"/>
      <c r="G58" s="174"/>
      <c r="H58" s="3">
        <f t="shared" ref="H58:AF58" si="17">SUM(H50:H57)</f>
        <v>0.3680000000000001</v>
      </c>
      <c r="I58" s="18">
        <f t="shared" si="17"/>
        <v>484.05247999999995</v>
      </c>
      <c r="J58" s="18">
        <f t="shared" si="17"/>
        <v>484.05247999999995</v>
      </c>
      <c r="K58" s="18">
        <f t="shared" si="17"/>
        <v>484.05247999999995</v>
      </c>
      <c r="L58" s="18">
        <f t="shared" si="17"/>
        <v>484.05247999999995</v>
      </c>
      <c r="M58" s="18">
        <f t="shared" si="17"/>
        <v>484.05247999999995</v>
      </c>
      <c r="N58" s="18">
        <f t="shared" si="17"/>
        <v>484.05247999999995</v>
      </c>
      <c r="O58" s="18">
        <f t="shared" si="17"/>
        <v>484.05247999999995</v>
      </c>
      <c r="P58" s="18">
        <f t="shared" si="17"/>
        <v>517.56256000000008</v>
      </c>
      <c r="Q58" s="18">
        <f t="shared" si="17"/>
        <v>606.76576</v>
      </c>
      <c r="R58" s="18">
        <f t="shared" si="17"/>
        <v>606.76576</v>
      </c>
      <c r="S58" s="18">
        <f t="shared" si="17"/>
        <v>303.38288</v>
      </c>
      <c r="T58" s="18">
        <f t="shared" si="17"/>
        <v>606.76576</v>
      </c>
      <c r="U58" s="18">
        <f t="shared" ref="U58" si="18">SUM(U50:U57)</f>
        <v>303.38288</v>
      </c>
      <c r="V58" s="18">
        <f t="shared" si="17"/>
        <v>606.76576</v>
      </c>
      <c r="W58" s="18">
        <f t="shared" si="17"/>
        <v>606.76576</v>
      </c>
      <c r="X58" s="18">
        <f t="shared" si="17"/>
        <v>517.56256000000008</v>
      </c>
      <c r="Y58" s="18">
        <f t="shared" si="17"/>
        <v>517.56256000000008</v>
      </c>
      <c r="Z58" s="18">
        <f t="shared" si="17"/>
        <v>517.56256000000008</v>
      </c>
      <c r="AA58" s="18">
        <f t="shared" si="17"/>
        <v>517.56256000000008</v>
      </c>
      <c r="AB58" s="18">
        <f t="shared" si="17"/>
        <v>517.56256000000008</v>
      </c>
      <c r="AC58" s="18">
        <f t="shared" si="17"/>
        <v>517.56256000000008</v>
      </c>
      <c r="AD58" s="18">
        <f t="shared" si="17"/>
        <v>484.05247999999995</v>
      </c>
      <c r="AE58" s="18">
        <f t="shared" si="17"/>
        <v>242.02623999999997</v>
      </c>
      <c r="AF58" s="18">
        <f t="shared" si="17"/>
        <v>792.63887999999986</v>
      </c>
    </row>
    <row r="59" spans="1:32" x14ac:dyDescent="0.2">
      <c r="A59" s="82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</row>
    <row r="60" spans="1:32" x14ac:dyDescent="0.2">
      <c r="A60" s="88" t="s">
        <v>80</v>
      </c>
      <c r="B60" s="89"/>
      <c r="C60" s="89"/>
      <c r="D60" s="89"/>
      <c r="E60" s="89"/>
      <c r="F60" s="89"/>
      <c r="G60" s="89"/>
      <c r="H60" s="90"/>
      <c r="I60" s="75" t="s">
        <v>1</v>
      </c>
      <c r="J60" s="111" t="s">
        <v>1</v>
      </c>
      <c r="K60" s="111" t="s">
        <v>1</v>
      </c>
      <c r="L60" s="111" t="s">
        <v>1</v>
      </c>
      <c r="M60" s="111" t="s">
        <v>1</v>
      </c>
      <c r="N60" s="111" t="s">
        <v>1</v>
      </c>
      <c r="O60" s="111" t="s">
        <v>1</v>
      </c>
      <c r="P60" s="111" t="s">
        <v>1</v>
      </c>
      <c r="Q60" s="111" t="s">
        <v>1</v>
      </c>
      <c r="R60" s="111" t="s">
        <v>1</v>
      </c>
      <c r="S60" s="111" t="s">
        <v>1</v>
      </c>
      <c r="T60" s="111" t="s">
        <v>1</v>
      </c>
      <c r="U60" s="153" t="s">
        <v>1</v>
      </c>
      <c r="V60" s="111" t="s">
        <v>1</v>
      </c>
      <c r="W60" s="111" t="s">
        <v>1</v>
      </c>
      <c r="X60" s="111" t="s">
        <v>1</v>
      </c>
      <c r="Y60" s="111" t="s">
        <v>1</v>
      </c>
      <c r="Z60" s="111" t="s">
        <v>1</v>
      </c>
      <c r="AA60" s="111" t="s">
        <v>1</v>
      </c>
      <c r="AB60" s="111" t="s">
        <v>1</v>
      </c>
      <c r="AC60" s="111" t="s">
        <v>1</v>
      </c>
      <c r="AD60" s="111" t="s">
        <v>1</v>
      </c>
      <c r="AE60" s="111" t="s">
        <v>1</v>
      </c>
      <c r="AF60" s="111" t="s">
        <v>1</v>
      </c>
    </row>
    <row r="61" spans="1:32" x14ac:dyDescent="0.2">
      <c r="A61" s="65" t="s">
        <v>9</v>
      </c>
      <c r="B61" s="175" t="s">
        <v>120</v>
      </c>
      <c r="C61" s="176"/>
      <c r="D61" s="176"/>
      <c r="E61" s="176"/>
      <c r="F61" s="176"/>
      <c r="G61" s="177"/>
      <c r="H61" s="20">
        <v>8.3299999999999999E-2</v>
      </c>
      <c r="I61" s="17">
        <f t="shared" ref="I61:AF61" si="19">I27*$H61</f>
        <v>109.56948799999999</v>
      </c>
      <c r="J61" s="17">
        <f t="shared" si="19"/>
        <v>109.56948799999999</v>
      </c>
      <c r="K61" s="17">
        <f t="shared" si="19"/>
        <v>109.56948799999999</v>
      </c>
      <c r="L61" s="17">
        <f t="shared" si="19"/>
        <v>109.56948799999999</v>
      </c>
      <c r="M61" s="17">
        <f t="shared" si="19"/>
        <v>109.56948799999999</v>
      </c>
      <c r="N61" s="17">
        <f t="shared" si="19"/>
        <v>109.56948799999999</v>
      </c>
      <c r="O61" s="17">
        <f t="shared" si="19"/>
        <v>109.56948799999999</v>
      </c>
      <c r="P61" s="17">
        <f t="shared" si="19"/>
        <v>117.154786</v>
      </c>
      <c r="Q61" s="17">
        <f t="shared" si="19"/>
        <v>137.34670599999998</v>
      </c>
      <c r="R61" s="17">
        <f t="shared" si="19"/>
        <v>137.34670599999998</v>
      </c>
      <c r="S61" s="17">
        <f t="shared" si="19"/>
        <v>68.673352999999992</v>
      </c>
      <c r="T61" s="17">
        <f t="shared" si="19"/>
        <v>137.34670599999998</v>
      </c>
      <c r="U61" s="17">
        <f t="shared" ref="U61" si="20">U27*$H61</f>
        <v>68.673352999999992</v>
      </c>
      <c r="V61" s="17">
        <f t="shared" si="19"/>
        <v>137.34670599999998</v>
      </c>
      <c r="W61" s="17">
        <f t="shared" si="19"/>
        <v>137.34670599999998</v>
      </c>
      <c r="X61" s="17">
        <f t="shared" si="19"/>
        <v>117.154786</v>
      </c>
      <c r="Y61" s="17">
        <f t="shared" si="19"/>
        <v>117.154786</v>
      </c>
      <c r="Z61" s="17">
        <f t="shared" si="19"/>
        <v>117.154786</v>
      </c>
      <c r="AA61" s="17">
        <f t="shared" si="19"/>
        <v>117.154786</v>
      </c>
      <c r="AB61" s="17">
        <f t="shared" si="19"/>
        <v>117.154786</v>
      </c>
      <c r="AC61" s="17">
        <f t="shared" si="19"/>
        <v>117.154786</v>
      </c>
      <c r="AD61" s="17">
        <f t="shared" si="19"/>
        <v>109.56948799999999</v>
      </c>
      <c r="AE61" s="17">
        <f t="shared" si="19"/>
        <v>54.784743999999996</v>
      </c>
      <c r="AF61" s="17">
        <f t="shared" si="19"/>
        <v>179.42070299999997</v>
      </c>
    </row>
    <row r="62" spans="1:32" x14ac:dyDescent="0.2">
      <c r="A62" s="65" t="s">
        <v>10</v>
      </c>
      <c r="B62" s="175" t="s">
        <v>121</v>
      </c>
      <c r="C62" s="176"/>
      <c r="D62" s="176"/>
      <c r="E62" s="176"/>
      <c r="F62" s="176"/>
      <c r="G62" s="177"/>
      <c r="H62" s="20">
        <v>2.7799999999999998E-2</v>
      </c>
      <c r="I62" s="17">
        <f t="shared" ref="I62:AF62" si="21">$I27*$H62</f>
        <v>36.567007999999994</v>
      </c>
      <c r="J62" s="17">
        <f t="shared" si="21"/>
        <v>36.567007999999994</v>
      </c>
      <c r="K62" s="17">
        <f t="shared" si="21"/>
        <v>36.567007999999994</v>
      </c>
      <c r="L62" s="17">
        <f t="shared" si="21"/>
        <v>36.567007999999994</v>
      </c>
      <c r="M62" s="17">
        <f t="shared" si="21"/>
        <v>36.567007999999994</v>
      </c>
      <c r="N62" s="17">
        <f t="shared" si="21"/>
        <v>36.567007999999994</v>
      </c>
      <c r="O62" s="17">
        <f t="shared" si="21"/>
        <v>36.567007999999994</v>
      </c>
      <c r="P62" s="17">
        <f t="shared" si="21"/>
        <v>36.567007999999994</v>
      </c>
      <c r="Q62" s="17">
        <f t="shared" si="21"/>
        <v>36.567007999999994</v>
      </c>
      <c r="R62" s="17">
        <f t="shared" si="21"/>
        <v>36.567007999999994</v>
      </c>
      <c r="S62" s="17">
        <f t="shared" si="21"/>
        <v>36.567007999999994</v>
      </c>
      <c r="T62" s="17">
        <f t="shared" si="21"/>
        <v>36.567007999999994</v>
      </c>
      <c r="U62" s="17">
        <f t="shared" ref="U62" si="22">$I27*$H62</f>
        <v>36.567007999999994</v>
      </c>
      <c r="V62" s="17">
        <f t="shared" si="21"/>
        <v>36.567007999999994</v>
      </c>
      <c r="W62" s="17">
        <f t="shared" si="21"/>
        <v>36.567007999999994</v>
      </c>
      <c r="X62" s="17">
        <f t="shared" si="21"/>
        <v>36.567007999999994</v>
      </c>
      <c r="Y62" s="17">
        <f t="shared" si="21"/>
        <v>36.567007999999994</v>
      </c>
      <c r="Z62" s="17">
        <f t="shared" si="21"/>
        <v>36.567007999999994</v>
      </c>
      <c r="AA62" s="17">
        <f t="shared" si="21"/>
        <v>36.567007999999994</v>
      </c>
      <c r="AB62" s="17">
        <f t="shared" si="21"/>
        <v>36.567007999999994</v>
      </c>
      <c r="AC62" s="17">
        <f t="shared" si="21"/>
        <v>36.567007999999994</v>
      </c>
      <c r="AD62" s="17">
        <f t="shared" si="21"/>
        <v>36.567007999999994</v>
      </c>
      <c r="AE62" s="17">
        <f t="shared" si="21"/>
        <v>36.567007999999994</v>
      </c>
      <c r="AF62" s="17">
        <f t="shared" si="21"/>
        <v>36.567007999999994</v>
      </c>
    </row>
    <row r="63" spans="1:32" x14ac:dyDescent="0.2">
      <c r="A63" s="65" t="s">
        <v>11</v>
      </c>
      <c r="B63" s="175" t="s">
        <v>61</v>
      </c>
      <c r="C63" s="176"/>
      <c r="D63" s="176"/>
      <c r="E63" s="176"/>
      <c r="F63" s="176"/>
      <c r="G63" s="177"/>
      <c r="H63" s="22">
        <f t="shared" ref="H63:AF63" si="23">SUM(H61:H62)</f>
        <v>0.1111</v>
      </c>
      <c r="I63" s="17">
        <f t="shared" si="23"/>
        <v>146.13649599999999</v>
      </c>
      <c r="J63" s="17">
        <f t="shared" si="23"/>
        <v>146.13649599999999</v>
      </c>
      <c r="K63" s="17">
        <f t="shared" si="23"/>
        <v>146.13649599999999</v>
      </c>
      <c r="L63" s="17">
        <f t="shared" si="23"/>
        <v>146.13649599999999</v>
      </c>
      <c r="M63" s="17">
        <f t="shared" si="23"/>
        <v>146.13649599999999</v>
      </c>
      <c r="N63" s="17">
        <f t="shared" si="23"/>
        <v>146.13649599999999</v>
      </c>
      <c r="O63" s="17">
        <f t="shared" si="23"/>
        <v>146.13649599999999</v>
      </c>
      <c r="P63" s="17">
        <f t="shared" si="23"/>
        <v>153.72179399999999</v>
      </c>
      <c r="Q63" s="17">
        <f t="shared" si="23"/>
        <v>173.91371399999997</v>
      </c>
      <c r="R63" s="17">
        <f t="shared" si="23"/>
        <v>173.91371399999997</v>
      </c>
      <c r="S63" s="17">
        <f t="shared" si="23"/>
        <v>105.24036099999998</v>
      </c>
      <c r="T63" s="17">
        <f t="shared" si="23"/>
        <v>173.91371399999997</v>
      </c>
      <c r="U63" s="17">
        <f t="shared" ref="U63" si="24">SUM(U61:U62)</f>
        <v>105.24036099999998</v>
      </c>
      <c r="V63" s="17">
        <f t="shared" si="23"/>
        <v>173.91371399999997</v>
      </c>
      <c r="W63" s="17">
        <f t="shared" si="23"/>
        <v>173.91371399999997</v>
      </c>
      <c r="X63" s="17">
        <f t="shared" si="23"/>
        <v>153.72179399999999</v>
      </c>
      <c r="Y63" s="17">
        <f t="shared" si="23"/>
        <v>153.72179399999999</v>
      </c>
      <c r="Z63" s="17">
        <f t="shared" si="23"/>
        <v>153.72179399999999</v>
      </c>
      <c r="AA63" s="17">
        <f t="shared" si="23"/>
        <v>153.72179399999999</v>
      </c>
      <c r="AB63" s="17">
        <f t="shared" si="23"/>
        <v>153.72179399999999</v>
      </c>
      <c r="AC63" s="17">
        <f t="shared" si="23"/>
        <v>153.72179399999999</v>
      </c>
      <c r="AD63" s="17">
        <f t="shared" si="23"/>
        <v>146.13649599999999</v>
      </c>
      <c r="AE63" s="17">
        <f t="shared" si="23"/>
        <v>91.351751999999991</v>
      </c>
      <c r="AF63" s="17">
        <f t="shared" si="23"/>
        <v>215.98771099999996</v>
      </c>
    </row>
    <row r="64" spans="1:32" x14ac:dyDescent="0.2">
      <c r="A64" s="65" t="s">
        <v>46</v>
      </c>
      <c r="B64" s="175" t="s">
        <v>60</v>
      </c>
      <c r="C64" s="176"/>
      <c r="D64" s="176"/>
      <c r="E64" s="176"/>
      <c r="F64" s="176"/>
      <c r="G64" s="177"/>
      <c r="H64" s="20">
        <v>4.0899999999999999E-2</v>
      </c>
      <c r="I64" s="17">
        <f t="shared" ref="I64:AF64" si="25">I27*$H64</f>
        <v>53.798223999999998</v>
      </c>
      <c r="J64" s="17">
        <f t="shared" si="25"/>
        <v>53.798223999999998</v>
      </c>
      <c r="K64" s="17">
        <f t="shared" si="25"/>
        <v>53.798223999999998</v>
      </c>
      <c r="L64" s="17">
        <f t="shared" si="25"/>
        <v>53.798223999999998</v>
      </c>
      <c r="M64" s="17">
        <f t="shared" si="25"/>
        <v>53.798223999999998</v>
      </c>
      <c r="N64" s="17">
        <f t="shared" si="25"/>
        <v>53.798223999999998</v>
      </c>
      <c r="O64" s="17">
        <f t="shared" si="25"/>
        <v>53.798223999999998</v>
      </c>
      <c r="P64" s="17">
        <f t="shared" si="25"/>
        <v>57.522578000000003</v>
      </c>
      <c r="Q64" s="17">
        <f t="shared" si="25"/>
        <v>67.436737999999991</v>
      </c>
      <c r="R64" s="17">
        <f t="shared" si="25"/>
        <v>67.436737999999991</v>
      </c>
      <c r="S64" s="17">
        <f t="shared" si="25"/>
        <v>33.718368999999996</v>
      </c>
      <c r="T64" s="17">
        <f t="shared" si="25"/>
        <v>67.436737999999991</v>
      </c>
      <c r="U64" s="17">
        <f t="shared" ref="U64" si="26">U27*$H64</f>
        <v>33.718368999999996</v>
      </c>
      <c r="V64" s="17">
        <f t="shared" si="25"/>
        <v>67.436737999999991</v>
      </c>
      <c r="W64" s="17">
        <f t="shared" si="25"/>
        <v>67.436737999999991</v>
      </c>
      <c r="X64" s="17">
        <f t="shared" si="25"/>
        <v>57.522578000000003</v>
      </c>
      <c r="Y64" s="17">
        <f t="shared" si="25"/>
        <v>57.522578000000003</v>
      </c>
      <c r="Z64" s="17">
        <f t="shared" si="25"/>
        <v>57.522578000000003</v>
      </c>
      <c r="AA64" s="17">
        <f t="shared" si="25"/>
        <v>57.522578000000003</v>
      </c>
      <c r="AB64" s="17">
        <f t="shared" si="25"/>
        <v>57.522578000000003</v>
      </c>
      <c r="AC64" s="17">
        <f t="shared" si="25"/>
        <v>57.522578000000003</v>
      </c>
      <c r="AD64" s="17">
        <f t="shared" si="25"/>
        <v>53.798223999999998</v>
      </c>
      <c r="AE64" s="17">
        <f t="shared" si="25"/>
        <v>26.899111999999999</v>
      </c>
      <c r="AF64" s="17">
        <f t="shared" si="25"/>
        <v>88.09491899999999</v>
      </c>
    </row>
    <row r="65" spans="1:32" x14ac:dyDescent="0.2">
      <c r="A65" s="178" t="s">
        <v>81</v>
      </c>
      <c r="B65" s="179"/>
      <c r="C65" s="179"/>
      <c r="D65" s="179"/>
      <c r="E65" s="179"/>
      <c r="F65" s="179"/>
      <c r="G65" s="180"/>
      <c r="H65" s="22">
        <f t="shared" ref="H65:AF65" si="27">SUM(H63:H64)</f>
        <v>0.152</v>
      </c>
      <c r="I65" s="18">
        <f t="shared" si="27"/>
        <v>199.93472</v>
      </c>
      <c r="J65" s="18">
        <f t="shared" si="27"/>
        <v>199.93472</v>
      </c>
      <c r="K65" s="18">
        <f t="shared" si="27"/>
        <v>199.93472</v>
      </c>
      <c r="L65" s="18">
        <f t="shared" si="27"/>
        <v>199.93472</v>
      </c>
      <c r="M65" s="18">
        <f t="shared" si="27"/>
        <v>199.93472</v>
      </c>
      <c r="N65" s="18">
        <f t="shared" si="27"/>
        <v>199.93472</v>
      </c>
      <c r="O65" s="18">
        <f t="shared" si="27"/>
        <v>199.93472</v>
      </c>
      <c r="P65" s="18">
        <f t="shared" si="27"/>
        <v>211.244372</v>
      </c>
      <c r="Q65" s="18">
        <f t="shared" si="27"/>
        <v>241.35045199999996</v>
      </c>
      <c r="R65" s="18">
        <f t="shared" si="27"/>
        <v>241.35045199999996</v>
      </c>
      <c r="S65" s="18">
        <f t="shared" si="27"/>
        <v>138.95872999999997</v>
      </c>
      <c r="T65" s="18">
        <f t="shared" si="27"/>
        <v>241.35045199999996</v>
      </c>
      <c r="U65" s="18">
        <f t="shared" ref="U65" si="28">SUM(U63:U64)</f>
        <v>138.95872999999997</v>
      </c>
      <c r="V65" s="18">
        <f t="shared" si="27"/>
        <v>241.35045199999996</v>
      </c>
      <c r="W65" s="18">
        <f t="shared" si="27"/>
        <v>241.35045199999996</v>
      </c>
      <c r="X65" s="18">
        <f t="shared" si="27"/>
        <v>211.244372</v>
      </c>
      <c r="Y65" s="18">
        <f t="shared" si="27"/>
        <v>211.244372</v>
      </c>
      <c r="Z65" s="18">
        <f t="shared" si="27"/>
        <v>211.244372</v>
      </c>
      <c r="AA65" s="18">
        <f t="shared" si="27"/>
        <v>211.244372</v>
      </c>
      <c r="AB65" s="18">
        <f t="shared" si="27"/>
        <v>211.244372</v>
      </c>
      <c r="AC65" s="18">
        <f t="shared" si="27"/>
        <v>211.244372</v>
      </c>
      <c r="AD65" s="18">
        <f t="shared" si="27"/>
        <v>199.93472</v>
      </c>
      <c r="AE65" s="18">
        <f t="shared" si="27"/>
        <v>118.25086399999999</v>
      </c>
      <c r="AF65" s="18">
        <f t="shared" si="27"/>
        <v>304.08262999999994</v>
      </c>
    </row>
    <row r="66" spans="1:32" x14ac:dyDescent="0.2">
      <c r="A66" s="82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</row>
    <row r="67" spans="1:32" x14ac:dyDescent="0.2">
      <c r="A67" s="88" t="s">
        <v>84</v>
      </c>
      <c r="B67" s="89"/>
      <c r="C67" s="89"/>
      <c r="D67" s="89"/>
      <c r="E67" s="89"/>
      <c r="F67" s="89"/>
      <c r="G67" s="89"/>
      <c r="H67" s="90"/>
      <c r="I67" s="75" t="s">
        <v>1</v>
      </c>
      <c r="J67" s="111" t="s">
        <v>1</v>
      </c>
      <c r="K67" s="111" t="s">
        <v>1</v>
      </c>
      <c r="L67" s="111" t="s">
        <v>1</v>
      </c>
      <c r="M67" s="111" t="s">
        <v>1</v>
      </c>
      <c r="N67" s="111" t="s">
        <v>1</v>
      </c>
      <c r="O67" s="111" t="s">
        <v>1</v>
      </c>
      <c r="P67" s="111" t="s">
        <v>1</v>
      </c>
      <c r="Q67" s="111" t="s">
        <v>1</v>
      </c>
      <c r="R67" s="111" t="s">
        <v>1</v>
      </c>
      <c r="S67" s="111" t="s">
        <v>1</v>
      </c>
      <c r="T67" s="111" t="s">
        <v>1</v>
      </c>
      <c r="U67" s="153" t="s">
        <v>1</v>
      </c>
      <c r="V67" s="111" t="s">
        <v>1</v>
      </c>
      <c r="W67" s="111" t="s">
        <v>1</v>
      </c>
      <c r="X67" s="111" t="s">
        <v>1</v>
      </c>
      <c r="Y67" s="111" t="s">
        <v>1</v>
      </c>
      <c r="Z67" s="111" t="s">
        <v>1</v>
      </c>
      <c r="AA67" s="111" t="s">
        <v>1</v>
      </c>
      <c r="AB67" s="111" t="s">
        <v>1</v>
      </c>
      <c r="AC67" s="111" t="s">
        <v>1</v>
      </c>
      <c r="AD67" s="111" t="s">
        <v>1</v>
      </c>
      <c r="AE67" s="111" t="s">
        <v>1</v>
      </c>
      <c r="AF67" s="111" t="s">
        <v>1</v>
      </c>
    </row>
    <row r="68" spans="1:32" x14ac:dyDescent="0.2">
      <c r="A68" s="65" t="s">
        <v>9</v>
      </c>
      <c r="B68" s="175" t="s">
        <v>20</v>
      </c>
      <c r="C68" s="176"/>
      <c r="D68" s="176"/>
      <c r="E68" s="176"/>
      <c r="F68" s="176"/>
      <c r="G68" s="177"/>
      <c r="H68" s="20">
        <v>4.0000000000000002E-4</v>
      </c>
      <c r="I68" s="17">
        <f t="shared" ref="I68:AF68" si="29">I27*$H68</f>
        <v>0.52614399999999995</v>
      </c>
      <c r="J68" s="17">
        <f t="shared" si="29"/>
        <v>0.52614399999999995</v>
      </c>
      <c r="K68" s="17">
        <f t="shared" si="29"/>
        <v>0.52614399999999995</v>
      </c>
      <c r="L68" s="17">
        <f t="shared" si="29"/>
        <v>0.52614399999999995</v>
      </c>
      <c r="M68" s="17">
        <f t="shared" si="29"/>
        <v>0.52614399999999995</v>
      </c>
      <c r="N68" s="17">
        <f t="shared" si="29"/>
        <v>0.52614399999999995</v>
      </c>
      <c r="O68" s="17">
        <f t="shared" si="29"/>
        <v>0.52614399999999995</v>
      </c>
      <c r="P68" s="17">
        <f t="shared" si="29"/>
        <v>0.56256800000000007</v>
      </c>
      <c r="Q68" s="17">
        <f t="shared" si="29"/>
        <v>0.659528</v>
      </c>
      <c r="R68" s="17">
        <f t="shared" si="29"/>
        <v>0.659528</v>
      </c>
      <c r="S68" s="17">
        <f t="shared" si="29"/>
        <v>0.329764</v>
      </c>
      <c r="T68" s="17">
        <f t="shared" si="29"/>
        <v>0.659528</v>
      </c>
      <c r="U68" s="17">
        <f t="shared" ref="U68" si="30">U27*$H68</f>
        <v>0.329764</v>
      </c>
      <c r="V68" s="17">
        <f t="shared" si="29"/>
        <v>0.659528</v>
      </c>
      <c r="W68" s="17">
        <f t="shared" si="29"/>
        <v>0.659528</v>
      </c>
      <c r="X68" s="17">
        <f t="shared" si="29"/>
        <v>0.56256800000000007</v>
      </c>
      <c r="Y68" s="17">
        <f t="shared" si="29"/>
        <v>0.56256800000000007</v>
      </c>
      <c r="Z68" s="17">
        <f t="shared" si="29"/>
        <v>0.56256800000000007</v>
      </c>
      <c r="AA68" s="17">
        <f t="shared" si="29"/>
        <v>0.56256800000000007</v>
      </c>
      <c r="AB68" s="17">
        <f t="shared" si="29"/>
        <v>0.56256800000000007</v>
      </c>
      <c r="AC68" s="17">
        <f t="shared" si="29"/>
        <v>0.56256800000000007</v>
      </c>
      <c r="AD68" s="17">
        <f t="shared" si="29"/>
        <v>0.52614399999999995</v>
      </c>
      <c r="AE68" s="17">
        <f t="shared" si="29"/>
        <v>0.26307199999999997</v>
      </c>
      <c r="AF68" s="17">
        <f t="shared" si="29"/>
        <v>0.861564</v>
      </c>
    </row>
    <row r="69" spans="1:32" x14ac:dyDescent="0.2">
      <c r="A69" s="65" t="s">
        <v>10</v>
      </c>
      <c r="B69" s="175" t="s">
        <v>82</v>
      </c>
      <c r="C69" s="176"/>
      <c r="D69" s="176"/>
      <c r="E69" s="176"/>
      <c r="F69" s="176"/>
      <c r="G69" s="177"/>
      <c r="H69" s="20">
        <v>1E-4</v>
      </c>
      <c r="I69" s="17">
        <f t="shared" ref="I69:AF69" si="31">I27*$H69</f>
        <v>0.13153599999999999</v>
      </c>
      <c r="J69" s="17">
        <f t="shared" si="31"/>
        <v>0.13153599999999999</v>
      </c>
      <c r="K69" s="17">
        <f t="shared" si="31"/>
        <v>0.13153599999999999</v>
      </c>
      <c r="L69" s="17">
        <f t="shared" si="31"/>
        <v>0.13153599999999999</v>
      </c>
      <c r="M69" s="17">
        <f t="shared" si="31"/>
        <v>0.13153599999999999</v>
      </c>
      <c r="N69" s="17">
        <f t="shared" si="31"/>
        <v>0.13153599999999999</v>
      </c>
      <c r="O69" s="17">
        <f t="shared" si="31"/>
        <v>0.13153599999999999</v>
      </c>
      <c r="P69" s="17">
        <f t="shared" si="31"/>
        <v>0.14064200000000002</v>
      </c>
      <c r="Q69" s="17">
        <f t="shared" si="31"/>
        <v>0.164882</v>
      </c>
      <c r="R69" s="17">
        <f t="shared" si="31"/>
        <v>0.164882</v>
      </c>
      <c r="S69" s="17">
        <f t="shared" si="31"/>
        <v>8.2441E-2</v>
      </c>
      <c r="T69" s="17">
        <f t="shared" si="31"/>
        <v>0.164882</v>
      </c>
      <c r="U69" s="17">
        <f t="shared" ref="U69" si="32">U27*$H69</f>
        <v>8.2441E-2</v>
      </c>
      <c r="V69" s="17">
        <f t="shared" si="31"/>
        <v>0.164882</v>
      </c>
      <c r="W69" s="17">
        <f t="shared" si="31"/>
        <v>0.164882</v>
      </c>
      <c r="X69" s="17">
        <f t="shared" si="31"/>
        <v>0.14064200000000002</v>
      </c>
      <c r="Y69" s="17">
        <f t="shared" si="31"/>
        <v>0.14064200000000002</v>
      </c>
      <c r="Z69" s="17">
        <f t="shared" si="31"/>
        <v>0.14064200000000002</v>
      </c>
      <c r="AA69" s="17">
        <f t="shared" si="31"/>
        <v>0.14064200000000002</v>
      </c>
      <c r="AB69" s="17">
        <f t="shared" si="31"/>
        <v>0.14064200000000002</v>
      </c>
      <c r="AC69" s="17">
        <f t="shared" si="31"/>
        <v>0.14064200000000002</v>
      </c>
      <c r="AD69" s="17">
        <f t="shared" si="31"/>
        <v>0.13153599999999999</v>
      </c>
      <c r="AE69" s="17">
        <f t="shared" si="31"/>
        <v>6.5767999999999993E-2</v>
      </c>
      <c r="AF69" s="17">
        <f t="shared" si="31"/>
        <v>0.215391</v>
      </c>
    </row>
    <row r="70" spans="1:32" x14ac:dyDescent="0.2">
      <c r="A70" s="178" t="s">
        <v>83</v>
      </c>
      <c r="B70" s="179"/>
      <c r="C70" s="179"/>
      <c r="D70" s="179"/>
      <c r="E70" s="179"/>
      <c r="F70" s="179"/>
      <c r="G70" s="180"/>
      <c r="H70" s="22">
        <f t="shared" ref="H70:AF70" si="33">SUM(H68:H69)</f>
        <v>5.0000000000000001E-4</v>
      </c>
      <c r="I70" s="18">
        <f t="shared" si="33"/>
        <v>0.65767999999999993</v>
      </c>
      <c r="J70" s="18">
        <f t="shared" si="33"/>
        <v>0.65767999999999993</v>
      </c>
      <c r="K70" s="18">
        <f t="shared" si="33"/>
        <v>0.65767999999999993</v>
      </c>
      <c r="L70" s="18">
        <f t="shared" si="33"/>
        <v>0.65767999999999993</v>
      </c>
      <c r="M70" s="18">
        <f t="shared" si="33"/>
        <v>0.65767999999999993</v>
      </c>
      <c r="N70" s="18">
        <f t="shared" si="33"/>
        <v>0.65767999999999993</v>
      </c>
      <c r="O70" s="18">
        <f t="shared" si="33"/>
        <v>0.65767999999999993</v>
      </c>
      <c r="P70" s="18">
        <f t="shared" si="33"/>
        <v>0.70321000000000011</v>
      </c>
      <c r="Q70" s="18">
        <f t="shared" si="33"/>
        <v>0.82440999999999998</v>
      </c>
      <c r="R70" s="18">
        <f t="shared" si="33"/>
        <v>0.82440999999999998</v>
      </c>
      <c r="S70" s="18">
        <f t="shared" si="33"/>
        <v>0.41220499999999999</v>
      </c>
      <c r="T70" s="18">
        <f t="shared" si="33"/>
        <v>0.82440999999999998</v>
      </c>
      <c r="U70" s="18">
        <f t="shared" ref="U70" si="34">SUM(U68:U69)</f>
        <v>0.41220499999999999</v>
      </c>
      <c r="V70" s="18">
        <f t="shared" si="33"/>
        <v>0.82440999999999998</v>
      </c>
      <c r="W70" s="18">
        <f t="shared" si="33"/>
        <v>0.82440999999999998</v>
      </c>
      <c r="X70" s="18">
        <f t="shared" si="33"/>
        <v>0.70321000000000011</v>
      </c>
      <c r="Y70" s="18">
        <f t="shared" si="33"/>
        <v>0.70321000000000011</v>
      </c>
      <c r="Z70" s="18">
        <f t="shared" si="33"/>
        <v>0.70321000000000011</v>
      </c>
      <c r="AA70" s="18">
        <f t="shared" si="33"/>
        <v>0.70321000000000011</v>
      </c>
      <c r="AB70" s="18">
        <f t="shared" si="33"/>
        <v>0.70321000000000011</v>
      </c>
      <c r="AC70" s="18">
        <f t="shared" si="33"/>
        <v>0.70321000000000011</v>
      </c>
      <c r="AD70" s="18">
        <f t="shared" si="33"/>
        <v>0.65767999999999993</v>
      </c>
      <c r="AE70" s="18">
        <f t="shared" si="33"/>
        <v>0.32883999999999997</v>
      </c>
      <c r="AF70" s="18">
        <f t="shared" si="33"/>
        <v>1.0769549999999999</v>
      </c>
    </row>
    <row r="71" spans="1:32" x14ac:dyDescent="0.2">
      <c r="A71" s="83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</row>
    <row r="72" spans="1:32" x14ac:dyDescent="0.2">
      <c r="A72" s="80" t="s">
        <v>48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</row>
    <row r="73" spans="1:32" x14ac:dyDescent="0.2">
      <c r="A73" s="181" t="s">
        <v>85</v>
      </c>
      <c r="B73" s="182"/>
      <c r="C73" s="182"/>
      <c r="D73" s="182"/>
      <c r="E73" s="182"/>
      <c r="F73" s="182"/>
      <c r="G73" s="183"/>
      <c r="H73" s="65" t="s">
        <v>3</v>
      </c>
      <c r="I73" s="65" t="s">
        <v>1</v>
      </c>
      <c r="J73" s="111" t="s">
        <v>1</v>
      </c>
      <c r="K73" s="111" t="s">
        <v>1</v>
      </c>
      <c r="L73" s="111" t="s">
        <v>1</v>
      </c>
      <c r="M73" s="111" t="s">
        <v>1</v>
      </c>
      <c r="N73" s="111" t="s">
        <v>1</v>
      </c>
      <c r="O73" s="111" t="s">
        <v>1</v>
      </c>
      <c r="P73" s="111" t="s">
        <v>1</v>
      </c>
      <c r="Q73" s="111" t="s">
        <v>1</v>
      </c>
      <c r="R73" s="111" t="s">
        <v>1</v>
      </c>
      <c r="S73" s="111" t="s">
        <v>1</v>
      </c>
      <c r="T73" s="111" t="s">
        <v>1</v>
      </c>
      <c r="U73" s="153" t="s">
        <v>1</v>
      </c>
      <c r="V73" s="111" t="s">
        <v>1</v>
      </c>
      <c r="W73" s="111" t="s">
        <v>1</v>
      </c>
      <c r="X73" s="111" t="s">
        <v>1</v>
      </c>
      <c r="Y73" s="111" t="s">
        <v>1</v>
      </c>
      <c r="Z73" s="111" t="s">
        <v>1</v>
      </c>
      <c r="AA73" s="111" t="s">
        <v>1</v>
      </c>
      <c r="AB73" s="111" t="s">
        <v>1</v>
      </c>
      <c r="AC73" s="111" t="s">
        <v>1</v>
      </c>
      <c r="AD73" s="111" t="s">
        <v>1</v>
      </c>
      <c r="AE73" s="111" t="s">
        <v>1</v>
      </c>
      <c r="AF73" s="111" t="s">
        <v>1</v>
      </c>
    </row>
    <row r="74" spans="1:32" x14ac:dyDescent="0.2">
      <c r="A74" s="65" t="s">
        <v>9</v>
      </c>
      <c r="B74" s="184" t="s">
        <v>51</v>
      </c>
      <c r="C74" s="184"/>
      <c r="D74" s="184"/>
      <c r="E74" s="184"/>
      <c r="F74" s="184"/>
      <c r="G74" s="184"/>
      <c r="H74" s="1">
        <v>4.1999999999999997E-3</v>
      </c>
      <c r="I74" s="17">
        <f t="shared" ref="I74:R79" si="35">I$27*$H74</f>
        <v>5.5245119999999996</v>
      </c>
      <c r="J74" s="17">
        <f t="shared" si="35"/>
        <v>5.5245119999999996</v>
      </c>
      <c r="K74" s="17">
        <f t="shared" si="35"/>
        <v>5.5245119999999996</v>
      </c>
      <c r="L74" s="17">
        <f t="shared" si="35"/>
        <v>5.5245119999999996</v>
      </c>
      <c r="M74" s="17">
        <f t="shared" si="35"/>
        <v>5.5245119999999996</v>
      </c>
      <c r="N74" s="17">
        <f t="shared" si="35"/>
        <v>5.5245119999999996</v>
      </c>
      <c r="O74" s="17">
        <f t="shared" si="35"/>
        <v>5.5245119999999996</v>
      </c>
      <c r="P74" s="17">
        <f t="shared" si="35"/>
        <v>5.9069640000000003</v>
      </c>
      <c r="Q74" s="17">
        <f t="shared" si="35"/>
        <v>6.9250439999999989</v>
      </c>
      <c r="R74" s="17">
        <f t="shared" si="35"/>
        <v>6.9250439999999989</v>
      </c>
      <c r="S74" s="17">
        <f t="shared" ref="S74:AF79" si="36">S$27*$H74</f>
        <v>3.4625219999999994</v>
      </c>
      <c r="T74" s="17">
        <f t="shared" si="36"/>
        <v>6.9250439999999989</v>
      </c>
      <c r="U74" s="17">
        <f t="shared" si="36"/>
        <v>3.4625219999999994</v>
      </c>
      <c r="V74" s="17">
        <f t="shared" si="36"/>
        <v>6.9250439999999989</v>
      </c>
      <c r="W74" s="17">
        <f t="shared" si="36"/>
        <v>6.9250439999999989</v>
      </c>
      <c r="X74" s="17">
        <f t="shared" si="36"/>
        <v>5.9069640000000003</v>
      </c>
      <c r="Y74" s="17">
        <f t="shared" si="36"/>
        <v>5.9069640000000003</v>
      </c>
      <c r="Z74" s="17">
        <f t="shared" si="36"/>
        <v>5.9069640000000003</v>
      </c>
      <c r="AA74" s="17">
        <f t="shared" si="36"/>
        <v>5.9069640000000003</v>
      </c>
      <c r="AB74" s="17">
        <f t="shared" si="36"/>
        <v>5.9069640000000003</v>
      </c>
      <c r="AC74" s="17">
        <f t="shared" si="36"/>
        <v>5.9069640000000003</v>
      </c>
      <c r="AD74" s="17">
        <f t="shared" si="36"/>
        <v>5.5245119999999996</v>
      </c>
      <c r="AE74" s="17">
        <f t="shared" si="36"/>
        <v>2.7622559999999998</v>
      </c>
      <c r="AF74" s="17">
        <f t="shared" si="36"/>
        <v>9.046421999999998</v>
      </c>
    </row>
    <row r="75" spans="1:32" x14ac:dyDescent="0.2">
      <c r="A75" s="65" t="s">
        <v>10</v>
      </c>
      <c r="B75" s="184" t="s">
        <v>50</v>
      </c>
      <c r="C75" s="184"/>
      <c r="D75" s="184"/>
      <c r="E75" s="184"/>
      <c r="F75" s="184"/>
      <c r="G75" s="184"/>
      <c r="H75" s="1">
        <v>2.9999999999999997E-4</v>
      </c>
      <c r="I75" s="17">
        <f t="shared" si="35"/>
        <v>0.39460799999999996</v>
      </c>
      <c r="J75" s="17">
        <f t="shared" si="35"/>
        <v>0.39460799999999996</v>
      </c>
      <c r="K75" s="17">
        <f t="shared" si="35"/>
        <v>0.39460799999999996</v>
      </c>
      <c r="L75" s="17">
        <f t="shared" si="35"/>
        <v>0.39460799999999996</v>
      </c>
      <c r="M75" s="17">
        <f t="shared" si="35"/>
        <v>0.39460799999999996</v>
      </c>
      <c r="N75" s="17">
        <f t="shared" si="35"/>
        <v>0.39460799999999996</v>
      </c>
      <c r="O75" s="17">
        <f t="shared" si="35"/>
        <v>0.39460799999999996</v>
      </c>
      <c r="P75" s="17">
        <f t="shared" si="35"/>
        <v>0.42192599999999997</v>
      </c>
      <c r="Q75" s="17">
        <f t="shared" si="35"/>
        <v>0.49464599999999992</v>
      </c>
      <c r="R75" s="17">
        <f t="shared" si="35"/>
        <v>0.49464599999999992</v>
      </c>
      <c r="S75" s="17">
        <f t="shared" si="36"/>
        <v>0.24732299999999996</v>
      </c>
      <c r="T75" s="17">
        <f t="shared" si="36"/>
        <v>0.49464599999999992</v>
      </c>
      <c r="U75" s="17">
        <f t="shared" si="36"/>
        <v>0.24732299999999996</v>
      </c>
      <c r="V75" s="17">
        <f t="shared" si="36"/>
        <v>0.49464599999999992</v>
      </c>
      <c r="W75" s="17">
        <f t="shared" si="36"/>
        <v>0.49464599999999992</v>
      </c>
      <c r="X75" s="17">
        <f t="shared" si="36"/>
        <v>0.42192599999999997</v>
      </c>
      <c r="Y75" s="17">
        <f t="shared" si="36"/>
        <v>0.42192599999999997</v>
      </c>
      <c r="Z75" s="17">
        <f t="shared" si="36"/>
        <v>0.42192599999999997</v>
      </c>
      <c r="AA75" s="17">
        <f t="shared" si="36"/>
        <v>0.42192599999999997</v>
      </c>
      <c r="AB75" s="17">
        <f t="shared" si="36"/>
        <v>0.42192599999999997</v>
      </c>
      <c r="AC75" s="17">
        <f t="shared" si="36"/>
        <v>0.42192599999999997</v>
      </c>
      <c r="AD75" s="17">
        <f t="shared" si="36"/>
        <v>0.39460799999999996</v>
      </c>
      <c r="AE75" s="17">
        <f t="shared" si="36"/>
        <v>0.19730399999999998</v>
      </c>
      <c r="AF75" s="17">
        <f t="shared" si="36"/>
        <v>0.64617299999999989</v>
      </c>
    </row>
    <row r="76" spans="1:32" x14ac:dyDescent="0.2">
      <c r="A76" s="65" t="s">
        <v>11</v>
      </c>
      <c r="B76" s="184" t="s">
        <v>52</v>
      </c>
      <c r="C76" s="184"/>
      <c r="D76" s="184"/>
      <c r="E76" s="184"/>
      <c r="F76" s="184"/>
      <c r="G76" s="184"/>
      <c r="H76" s="1">
        <v>1E-4</v>
      </c>
      <c r="I76" s="17">
        <f t="shared" si="35"/>
        <v>0.13153599999999999</v>
      </c>
      <c r="J76" s="17">
        <f t="shared" si="35"/>
        <v>0.13153599999999999</v>
      </c>
      <c r="K76" s="17">
        <f t="shared" si="35"/>
        <v>0.13153599999999999</v>
      </c>
      <c r="L76" s="17">
        <f t="shared" si="35"/>
        <v>0.13153599999999999</v>
      </c>
      <c r="M76" s="17">
        <f t="shared" si="35"/>
        <v>0.13153599999999999</v>
      </c>
      <c r="N76" s="17">
        <f t="shared" si="35"/>
        <v>0.13153599999999999</v>
      </c>
      <c r="O76" s="17">
        <f t="shared" si="35"/>
        <v>0.13153599999999999</v>
      </c>
      <c r="P76" s="17">
        <f t="shared" si="35"/>
        <v>0.14064200000000002</v>
      </c>
      <c r="Q76" s="17">
        <f t="shared" si="35"/>
        <v>0.164882</v>
      </c>
      <c r="R76" s="17">
        <f t="shared" si="35"/>
        <v>0.164882</v>
      </c>
      <c r="S76" s="17">
        <f t="shared" si="36"/>
        <v>8.2441E-2</v>
      </c>
      <c r="T76" s="17">
        <f t="shared" si="36"/>
        <v>0.164882</v>
      </c>
      <c r="U76" s="17">
        <f t="shared" si="36"/>
        <v>8.2441E-2</v>
      </c>
      <c r="V76" s="17">
        <f t="shared" si="36"/>
        <v>0.164882</v>
      </c>
      <c r="W76" s="17">
        <f t="shared" si="36"/>
        <v>0.164882</v>
      </c>
      <c r="X76" s="17">
        <f t="shared" si="36"/>
        <v>0.14064200000000002</v>
      </c>
      <c r="Y76" s="17">
        <f t="shared" si="36"/>
        <v>0.14064200000000002</v>
      </c>
      <c r="Z76" s="17">
        <f t="shared" si="36"/>
        <v>0.14064200000000002</v>
      </c>
      <c r="AA76" s="17">
        <f t="shared" si="36"/>
        <v>0.14064200000000002</v>
      </c>
      <c r="AB76" s="17">
        <f t="shared" si="36"/>
        <v>0.14064200000000002</v>
      </c>
      <c r="AC76" s="17">
        <f t="shared" si="36"/>
        <v>0.14064200000000002</v>
      </c>
      <c r="AD76" s="17">
        <f t="shared" si="36"/>
        <v>0.13153599999999999</v>
      </c>
      <c r="AE76" s="17">
        <f t="shared" si="36"/>
        <v>6.5767999999999993E-2</v>
      </c>
      <c r="AF76" s="17">
        <f t="shared" si="36"/>
        <v>0.215391</v>
      </c>
    </row>
    <row r="77" spans="1:32" x14ac:dyDescent="0.2">
      <c r="A77" s="65" t="s">
        <v>12</v>
      </c>
      <c r="B77" s="184" t="s">
        <v>49</v>
      </c>
      <c r="C77" s="184"/>
      <c r="D77" s="184"/>
      <c r="E77" s="184"/>
      <c r="F77" s="184"/>
      <c r="G77" s="184"/>
      <c r="H77" s="157">
        <v>1.9400000000000001E-2</v>
      </c>
      <c r="I77" s="17">
        <f t="shared" si="35"/>
        <v>25.517983999999998</v>
      </c>
      <c r="J77" s="17">
        <f t="shared" si="35"/>
        <v>25.517983999999998</v>
      </c>
      <c r="K77" s="17">
        <f t="shared" si="35"/>
        <v>25.517983999999998</v>
      </c>
      <c r="L77" s="17">
        <f t="shared" si="35"/>
        <v>25.517983999999998</v>
      </c>
      <c r="M77" s="17">
        <f t="shared" si="35"/>
        <v>25.517983999999998</v>
      </c>
      <c r="N77" s="17">
        <f t="shared" si="35"/>
        <v>25.517983999999998</v>
      </c>
      <c r="O77" s="17">
        <f t="shared" si="35"/>
        <v>25.517983999999998</v>
      </c>
      <c r="P77" s="17">
        <f t="shared" si="35"/>
        <v>27.284548000000001</v>
      </c>
      <c r="Q77" s="17">
        <f t="shared" si="35"/>
        <v>31.987107999999999</v>
      </c>
      <c r="R77" s="17">
        <f t="shared" si="35"/>
        <v>31.987107999999999</v>
      </c>
      <c r="S77" s="17">
        <f t="shared" si="36"/>
        <v>15.993554</v>
      </c>
      <c r="T77" s="17">
        <f t="shared" si="36"/>
        <v>31.987107999999999</v>
      </c>
      <c r="U77" s="17">
        <f t="shared" si="36"/>
        <v>15.993554</v>
      </c>
      <c r="V77" s="17">
        <f t="shared" si="36"/>
        <v>31.987107999999999</v>
      </c>
      <c r="W77" s="17">
        <f t="shared" si="36"/>
        <v>31.987107999999999</v>
      </c>
      <c r="X77" s="17">
        <f t="shared" si="36"/>
        <v>27.284548000000001</v>
      </c>
      <c r="Y77" s="17">
        <f t="shared" si="36"/>
        <v>27.284548000000001</v>
      </c>
      <c r="Z77" s="17">
        <f t="shared" si="36"/>
        <v>27.284548000000001</v>
      </c>
      <c r="AA77" s="17">
        <f t="shared" si="36"/>
        <v>27.284548000000001</v>
      </c>
      <c r="AB77" s="17">
        <f t="shared" si="36"/>
        <v>27.284548000000001</v>
      </c>
      <c r="AC77" s="17">
        <f t="shared" si="36"/>
        <v>27.284548000000001</v>
      </c>
      <c r="AD77" s="17">
        <f t="shared" si="36"/>
        <v>25.517983999999998</v>
      </c>
      <c r="AE77" s="17">
        <f t="shared" si="36"/>
        <v>12.758991999999999</v>
      </c>
      <c r="AF77" s="17">
        <f t="shared" si="36"/>
        <v>41.785854</v>
      </c>
    </row>
    <row r="78" spans="1:32" x14ac:dyDescent="0.2">
      <c r="A78" s="65" t="s">
        <v>13</v>
      </c>
      <c r="B78" s="184" t="s">
        <v>53</v>
      </c>
      <c r="C78" s="184"/>
      <c r="D78" s="184"/>
      <c r="E78" s="184"/>
      <c r="F78" s="184"/>
      <c r="G78" s="184"/>
      <c r="H78" s="16">
        <v>7.7000000000000002E-3</v>
      </c>
      <c r="I78" s="17">
        <f t="shared" si="35"/>
        <v>10.128271999999999</v>
      </c>
      <c r="J78" s="17">
        <f t="shared" si="35"/>
        <v>10.128271999999999</v>
      </c>
      <c r="K78" s="17">
        <f t="shared" si="35"/>
        <v>10.128271999999999</v>
      </c>
      <c r="L78" s="17">
        <f t="shared" si="35"/>
        <v>10.128271999999999</v>
      </c>
      <c r="M78" s="17">
        <f t="shared" si="35"/>
        <v>10.128271999999999</v>
      </c>
      <c r="N78" s="17">
        <f t="shared" si="35"/>
        <v>10.128271999999999</v>
      </c>
      <c r="O78" s="17">
        <f t="shared" si="35"/>
        <v>10.128271999999999</v>
      </c>
      <c r="P78" s="17">
        <f t="shared" si="35"/>
        <v>10.829434000000001</v>
      </c>
      <c r="Q78" s="17">
        <f t="shared" si="35"/>
        <v>12.695914</v>
      </c>
      <c r="R78" s="17">
        <f t="shared" si="35"/>
        <v>12.695914</v>
      </c>
      <c r="S78" s="17">
        <f t="shared" si="36"/>
        <v>6.3479570000000001</v>
      </c>
      <c r="T78" s="17">
        <f t="shared" si="36"/>
        <v>12.695914</v>
      </c>
      <c r="U78" s="17">
        <f t="shared" si="36"/>
        <v>6.3479570000000001</v>
      </c>
      <c r="V78" s="17">
        <f t="shared" si="36"/>
        <v>12.695914</v>
      </c>
      <c r="W78" s="17">
        <f t="shared" si="36"/>
        <v>12.695914</v>
      </c>
      <c r="X78" s="17">
        <f t="shared" si="36"/>
        <v>10.829434000000001</v>
      </c>
      <c r="Y78" s="17">
        <f t="shared" si="36"/>
        <v>10.829434000000001</v>
      </c>
      <c r="Z78" s="17">
        <f t="shared" si="36"/>
        <v>10.829434000000001</v>
      </c>
      <c r="AA78" s="17">
        <f t="shared" si="36"/>
        <v>10.829434000000001</v>
      </c>
      <c r="AB78" s="17">
        <f t="shared" si="36"/>
        <v>10.829434000000001</v>
      </c>
      <c r="AC78" s="17">
        <f t="shared" si="36"/>
        <v>10.829434000000001</v>
      </c>
      <c r="AD78" s="17">
        <f t="shared" si="36"/>
        <v>10.128271999999999</v>
      </c>
      <c r="AE78" s="17">
        <f t="shared" si="36"/>
        <v>5.0641359999999995</v>
      </c>
      <c r="AF78" s="17">
        <f t="shared" si="36"/>
        <v>16.585107000000001</v>
      </c>
    </row>
    <row r="79" spans="1:32" x14ac:dyDescent="0.2">
      <c r="A79" s="65" t="s">
        <v>14</v>
      </c>
      <c r="B79" s="184" t="s">
        <v>54</v>
      </c>
      <c r="C79" s="184"/>
      <c r="D79" s="184"/>
      <c r="E79" s="184"/>
      <c r="F79" s="184"/>
      <c r="G79" s="184"/>
      <c r="H79" s="1">
        <v>3.73E-2</v>
      </c>
      <c r="I79" s="17">
        <f t="shared" si="35"/>
        <v>49.062927999999999</v>
      </c>
      <c r="J79" s="17">
        <f t="shared" si="35"/>
        <v>49.062927999999999</v>
      </c>
      <c r="K79" s="17">
        <f t="shared" si="35"/>
        <v>49.062927999999999</v>
      </c>
      <c r="L79" s="17">
        <f t="shared" si="35"/>
        <v>49.062927999999999</v>
      </c>
      <c r="M79" s="17">
        <f t="shared" si="35"/>
        <v>49.062927999999999</v>
      </c>
      <c r="N79" s="17">
        <f t="shared" si="35"/>
        <v>49.062927999999999</v>
      </c>
      <c r="O79" s="17">
        <f t="shared" si="35"/>
        <v>49.062927999999999</v>
      </c>
      <c r="P79" s="17">
        <f t="shared" si="35"/>
        <v>52.459465999999999</v>
      </c>
      <c r="Q79" s="17">
        <f t="shared" si="35"/>
        <v>61.500985999999997</v>
      </c>
      <c r="R79" s="17">
        <f t="shared" si="35"/>
        <v>61.500985999999997</v>
      </c>
      <c r="S79" s="17">
        <f t="shared" si="36"/>
        <v>30.750492999999999</v>
      </c>
      <c r="T79" s="17">
        <f t="shared" si="36"/>
        <v>61.500985999999997</v>
      </c>
      <c r="U79" s="17">
        <f t="shared" si="36"/>
        <v>30.750492999999999</v>
      </c>
      <c r="V79" s="17">
        <f t="shared" si="36"/>
        <v>61.500985999999997</v>
      </c>
      <c r="W79" s="17">
        <f t="shared" si="36"/>
        <v>61.500985999999997</v>
      </c>
      <c r="X79" s="17">
        <f t="shared" si="36"/>
        <v>52.459465999999999</v>
      </c>
      <c r="Y79" s="17">
        <f t="shared" si="36"/>
        <v>52.459465999999999</v>
      </c>
      <c r="Z79" s="17">
        <f t="shared" si="36"/>
        <v>52.459465999999999</v>
      </c>
      <c r="AA79" s="17">
        <f t="shared" si="36"/>
        <v>52.459465999999999</v>
      </c>
      <c r="AB79" s="17">
        <f t="shared" si="36"/>
        <v>52.459465999999999</v>
      </c>
      <c r="AC79" s="17">
        <f t="shared" si="36"/>
        <v>52.459465999999999</v>
      </c>
      <c r="AD79" s="17">
        <f t="shared" si="36"/>
        <v>49.062927999999999</v>
      </c>
      <c r="AE79" s="17">
        <f t="shared" si="36"/>
        <v>24.531464</v>
      </c>
      <c r="AF79" s="17">
        <f t="shared" si="36"/>
        <v>80.340842999999992</v>
      </c>
    </row>
    <row r="80" spans="1:32" x14ac:dyDescent="0.2">
      <c r="A80" s="174" t="s">
        <v>86</v>
      </c>
      <c r="B80" s="174"/>
      <c r="C80" s="174"/>
      <c r="D80" s="174"/>
      <c r="E80" s="174"/>
      <c r="F80" s="174"/>
      <c r="G80" s="174"/>
      <c r="H80" s="3">
        <f>TRUNC(SUM(H74:H79),4)</f>
        <v>6.9000000000000006E-2</v>
      </c>
      <c r="I80" s="18">
        <f t="shared" ref="I80:AF80" si="37">SUM(I74:I79)</f>
        <v>90.759839999999997</v>
      </c>
      <c r="J80" s="18">
        <f t="shared" si="37"/>
        <v>90.759839999999997</v>
      </c>
      <c r="K80" s="18">
        <f t="shared" si="37"/>
        <v>90.759839999999997</v>
      </c>
      <c r="L80" s="18">
        <f t="shared" si="37"/>
        <v>90.759839999999997</v>
      </c>
      <c r="M80" s="18">
        <f t="shared" si="37"/>
        <v>90.759839999999997</v>
      </c>
      <c r="N80" s="18">
        <f t="shared" si="37"/>
        <v>90.759839999999997</v>
      </c>
      <c r="O80" s="18">
        <f t="shared" si="37"/>
        <v>90.759839999999997</v>
      </c>
      <c r="P80" s="18">
        <f t="shared" si="37"/>
        <v>97.04298</v>
      </c>
      <c r="Q80" s="18">
        <f t="shared" si="37"/>
        <v>113.76858</v>
      </c>
      <c r="R80" s="18">
        <f t="shared" si="37"/>
        <v>113.76858</v>
      </c>
      <c r="S80" s="18">
        <f t="shared" si="37"/>
        <v>56.88429</v>
      </c>
      <c r="T80" s="18">
        <f t="shared" si="37"/>
        <v>113.76858</v>
      </c>
      <c r="U80" s="18">
        <f t="shared" ref="U80" si="38">SUM(U74:U79)</f>
        <v>56.88429</v>
      </c>
      <c r="V80" s="18">
        <f t="shared" si="37"/>
        <v>113.76858</v>
      </c>
      <c r="W80" s="18">
        <f t="shared" si="37"/>
        <v>113.76858</v>
      </c>
      <c r="X80" s="18">
        <f t="shared" si="37"/>
        <v>97.04298</v>
      </c>
      <c r="Y80" s="18">
        <f t="shared" si="37"/>
        <v>97.04298</v>
      </c>
      <c r="Z80" s="18">
        <f t="shared" si="37"/>
        <v>97.04298</v>
      </c>
      <c r="AA80" s="18">
        <f t="shared" si="37"/>
        <v>97.04298</v>
      </c>
      <c r="AB80" s="18">
        <f t="shared" si="37"/>
        <v>97.04298</v>
      </c>
      <c r="AC80" s="18">
        <f t="shared" si="37"/>
        <v>97.04298</v>
      </c>
      <c r="AD80" s="18">
        <f t="shared" si="37"/>
        <v>90.759839999999997</v>
      </c>
      <c r="AE80" s="18">
        <f t="shared" si="37"/>
        <v>45.379919999999998</v>
      </c>
      <c r="AF80" s="18">
        <f t="shared" si="37"/>
        <v>148.61978999999997</v>
      </c>
    </row>
    <row r="81" spans="1:32" x14ac:dyDescent="0.2">
      <c r="A81" s="88"/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</row>
    <row r="82" spans="1:32" x14ac:dyDescent="0.2">
      <c r="A82" s="91" t="s">
        <v>87</v>
      </c>
      <c r="B82" s="91"/>
      <c r="C82" s="91"/>
      <c r="D82" s="91"/>
      <c r="E82" s="91"/>
      <c r="F82" s="91"/>
      <c r="G82" s="91"/>
      <c r="H82" s="75" t="s">
        <v>3</v>
      </c>
      <c r="I82" s="75" t="s">
        <v>1</v>
      </c>
      <c r="J82" s="111" t="s">
        <v>1</v>
      </c>
      <c r="K82" s="111" t="s">
        <v>1</v>
      </c>
      <c r="L82" s="111" t="s">
        <v>1</v>
      </c>
      <c r="M82" s="111" t="s">
        <v>1</v>
      </c>
      <c r="N82" s="111" t="s">
        <v>1</v>
      </c>
      <c r="O82" s="111" t="s">
        <v>1</v>
      </c>
      <c r="P82" s="111" t="s">
        <v>1</v>
      </c>
      <c r="Q82" s="111" t="s">
        <v>1</v>
      </c>
      <c r="R82" s="111" t="s">
        <v>1</v>
      </c>
      <c r="S82" s="111" t="s">
        <v>1</v>
      </c>
      <c r="T82" s="111" t="s">
        <v>1</v>
      </c>
      <c r="U82" s="153" t="s">
        <v>1</v>
      </c>
      <c r="V82" s="111" t="s">
        <v>1</v>
      </c>
      <c r="W82" s="111" t="s">
        <v>1</v>
      </c>
      <c r="X82" s="111" t="s">
        <v>1</v>
      </c>
      <c r="Y82" s="111" t="s">
        <v>1</v>
      </c>
      <c r="Z82" s="111" t="s">
        <v>1</v>
      </c>
      <c r="AA82" s="111" t="s">
        <v>1</v>
      </c>
      <c r="AB82" s="111" t="s">
        <v>1</v>
      </c>
      <c r="AC82" s="111" t="s">
        <v>1</v>
      </c>
      <c r="AD82" s="111" t="s">
        <v>1</v>
      </c>
      <c r="AE82" s="111" t="s">
        <v>1</v>
      </c>
      <c r="AF82" s="111" t="s">
        <v>1</v>
      </c>
    </row>
    <row r="83" spans="1:32" x14ac:dyDescent="0.2">
      <c r="A83" s="65" t="s">
        <v>9</v>
      </c>
      <c r="B83" s="184" t="s">
        <v>55</v>
      </c>
      <c r="C83" s="184"/>
      <c r="D83" s="184"/>
      <c r="E83" s="184"/>
      <c r="F83" s="184"/>
      <c r="G83" s="184"/>
      <c r="H83" s="4">
        <v>8.3299999999999999E-2</v>
      </c>
      <c r="I83" s="17">
        <f t="shared" ref="I83:R88" si="39">I$27*$H83</f>
        <v>109.56948799999999</v>
      </c>
      <c r="J83" s="17">
        <f t="shared" si="39"/>
        <v>109.56948799999999</v>
      </c>
      <c r="K83" s="17">
        <f t="shared" si="39"/>
        <v>109.56948799999999</v>
      </c>
      <c r="L83" s="17">
        <f t="shared" si="39"/>
        <v>109.56948799999999</v>
      </c>
      <c r="M83" s="17">
        <f t="shared" si="39"/>
        <v>109.56948799999999</v>
      </c>
      <c r="N83" s="17">
        <f t="shared" si="39"/>
        <v>109.56948799999999</v>
      </c>
      <c r="O83" s="17">
        <f t="shared" si="39"/>
        <v>109.56948799999999</v>
      </c>
      <c r="P83" s="17">
        <f t="shared" si="39"/>
        <v>117.154786</v>
      </c>
      <c r="Q83" s="17">
        <f t="shared" si="39"/>
        <v>137.34670599999998</v>
      </c>
      <c r="R83" s="17">
        <f t="shared" si="39"/>
        <v>137.34670599999998</v>
      </c>
      <c r="S83" s="17">
        <f t="shared" ref="S83:AF88" si="40">S$27*$H83</f>
        <v>68.673352999999992</v>
      </c>
      <c r="T83" s="17">
        <f t="shared" si="40"/>
        <v>137.34670599999998</v>
      </c>
      <c r="U83" s="17">
        <f t="shared" si="40"/>
        <v>68.673352999999992</v>
      </c>
      <c r="V83" s="17">
        <f t="shared" si="40"/>
        <v>137.34670599999998</v>
      </c>
      <c r="W83" s="17">
        <f t="shared" si="40"/>
        <v>137.34670599999998</v>
      </c>
      <c r="X83" s="17">
        <f t="shared" si="40"/>
        <v>117.154786</v>
      </c>
      <c r="Y83" s="17">
        <f t="shared" si="40"/>
        <v>117.154786</v>
      </c>
      <c r="Z83" s="17">
        <f t="shared" si="40"/>
        <v>117.154786</v>
      </c>
      <c r="AA83" s="17">
        <f t="shared" si="40"/>
        <v>117.154786</v>
      </c>
      <c r="AB83" s="17">
        <f t="shared" si="40"/>
        <v>117.154786</v>
      </c>
      <c r="AC83" s="17">
        <f t="shared" si="40"/>
        <v>117.154786</v>
      </c>
      <c r="AD83" s="17">
        <f t="shared" si="40"/>
        <v>109.56948799999999</v>
      </c>
      <c r="AE83" s="17">
        <f t="shared" si="40"/>
        <v>54.784743999999996</v>
      </c>
      <c r="AF83" s="17">
        <f t="shared" si="40"/>
        <v>179.42070299999997</v>
      </c>
    </row>
    <row r="84" spans="1:32" x14ac:dyDescent="0.2">
      <c r="A84" s="65" t="s">
        <v>10</v>
      </c>
      <c r="B84" s="184" t="s">
        <v>62</v>
      </c>
      <c r="C84" s="184"/>
      <c r="D84" s="184"/>
      <c r="E84" s="184"/>
      <c r="F84" s="184"/>
      <c r="G84" s="184"/>
      <c r="H84" s="4">
        <v>1.66E-2</v>
      </c>
      <c r="I84" s="17">
        <f t="shared" si="39"/>
        <v>21.834975999999997</v>
      </c>
      <c r="J84" s="17">
        <f t="shared" si="39"/>
        <v>21.834975999999997</v>
      </c>
      <c r="K84" s="17">
        <f t="shared" si="39"/>
        <v>21.834975999999997</v>
      </c>
      <c r="L84" s="17">
        <f t="shared" si="39"/>
        <v>21.834975999999997</v>
      </c>
      <c r="M84" s="17">
        <f t="shared" si="39"/>
        <v>21.834975999999997</v>
      </c>
      <c r="N84" s="17">
        <f t="shared" si="39"/>
        <v>21.834975999999997</v>
      </c>
      <c r="O84" s="17">
        <f t="shared" si="39"/>
        <v>21.834975999999997</v>
      </c>
      <c r="P84" s="17">
        <f t="shared" si="39"/>
        <v>23.346572000000002</v>
      </c>
      <c r="Q84" s="17">
        <f t="shared" si="39"/>
        <v>27.370411999999998</v>
      </c>
      <c r="R84" s="17">
        <f t="shared" si="39"/>
        <v>27.370411999999998</v>
      </c>
      <c r="S84" s="17">
        <f t="shared" si="40"/>
        <v>13.685205999999999</v>
      </c>
      <c r="T84" s="17">
        <f t="shared" si="40"/>
        <v>27.370411999999998</v>
      </c>
      <c r="U84" s="17">
        <f t="shared" si="40"/>
        <v>13.685205999999999</v>
      </c>
      <c r="V84" s="17">
        <f t="shared" si="40"/>
        <v>27.370411999999998</v>
      </c>
      <c r="W84" s="17">
        <f t="shared" si="40"/>
        <v>27.370411999999998</v>
      </c>
      <c r="X84" s="17">
        <f t="shared" si="40"/>
        <v>23.346572000000002</v>
      </c>
      <c r="Y84" s="17">
        <f t="shared" si="40"/>
        <v>23.346572000000002</v>
      </c>
      <c r="Z84" s="17">
        <f t="shared" si="40"/>
        <v>23.346572000000002</v>
      </c>
      <c r="AA84" s="17">
        <f t="shared" si="40"/>
        <v>23.346572000000002</v>
      </c>
      <c r="AB84" s="17">
        <f t="shared" si="40"/>
        <v>23.346572000000002</v>
      </c>
      <c r="AC84" s="17">
        <f t="shared" si="40"/>
        <v>23.346572000000002</v>
      </c>
      <c r="AD84" s="17">
        <f t="shared" si="40"/>
        <v>21.834975999999997</v>
      </c>
      <c r="AE84" s="17">
        <f t="shared" si="40"/>
        <v>10.917487999999999</v>
      </c>
      <c r="AF84" s="17">
        <f t="shared" si="40"/>
        <v>35.754905999999998</v>
      </c>
    </row>
    <row r="85" spans="1:32" x14ac:dyDescent="0.2">
      <c r="A85" s="65" t="s">
        <v>11</v>
      </c>
      <c r="B85" s="184" t="s">
        <v>56</v>
      </c>
      <c r="C85" s="184"/>
      <c r="D85" s="184"/>
      <c r="E85" s="184"/>
      <c r="F85" s="184"/>
      <c r="G85" s="184"/>
      <c r="H85" s="4">
        <v>2.0000000000000001E-4</v>
      </c>
      <c r="I85" s="17">
        <f t="shared" si="39"/>
        <v>0.26307199999999997</v>
      </c>
      <c r="J85" s="17">
        <f t="shared" si="39"/>
        <v>0.26307199999999997</v>
      </c>
      <c r="K85" s="17">
        <f t="shared" si="39"/>
        <v>0.26307199999999997</v>
      </c>
      <c r="L85" s="17">
        <f t="shared" si="39"/>
        <v>0.26307199999999997</v>
      </c>
      <c r="M85" s="17">
        <f t="shared" si="39"/>
        <v>0.26307199999999997</v>
      </c>
      <c r="N85" s="17">
        <f t="shared" si="39"/>
        <v>0.26307199999999997</v>
      </c>
      <c r="O85" s="17">
        <f t="shared" si="39"/>
        <v>0.26307199999999997</v>
      </c>
      <c r="P85" s="17">
        <f t="shared" si="39"/>
        <v>0.28128400000000003</v>
      </c>
      <c r="Q85" s="17">
        <f t="shared" si="39"/>
        <v>0.329764</v>
      </c>
      <c r="R85" s="17">
        <f t="shared" si="39"/>
        <v>0.329764</v>
      </c>
      <c r="S85" s="17">
        <f t="shared" si="40"/>
        <v>0.164882</v>
      </c>
      <c r="T85" s="17">
        <f t="shared" si="40"/>
        <v>0.329764</v>
      </c>
      <c r="U85" s="17">
        <f t="shared" si="40"/>
        <v>0.164882</v>
      </c>
      <c r="V85" s="17">
        <f t="shared" si="40"/>
        <v>0.329764</v>
      </c>
      <c r="W85" s="17">
        <f t="shared" si="40"/>
        <v>0.329764</v>
      </c>
      <c r="X85" s="17">
        <f t="shared" si="40"/>
        <v>0.28128400000000003</v>
      </c>
      <c r="Y85" s="17">
        <f t="shared" si="40"/>
        <v>0.28128400000000003</v>
      </c>
      <c r="Z85" s="17">
        <f t="shared" si="40"/>
        <v>0.28128400000000003</v>
      </c>
      <c r="AA85" s="17">
        <f t="shared" si="40"/>
        <v>0.28128400000000003</v>
      </c>
      <c r="AB85" s="17">
        <f t="shared" si="40"/>
        <v>0.28128400000000003</v>
      </c>
      <c r="AC85" s="17">
        <f t="shared" si="40"/>
        <v>0.28128400000000003</v>
      </c>
      <c r="AD85" s="17">
        <f t="shared" si="40"/>
        <v>0.26307199999999997</v>
      </c>
      <c r="AE85" s="17">
        <f t="shared" si="40"/>
        <v>0.13153599999999999</v>
      </c>
      <c r="AF85" s="17">
        <f t="shared" si="40"/>
        <v>0.430782</v>
      </c>
    </row>
    <row r="86" spans="1:32" x14ac:dyDescent="0.2">
      <c r="A86" s="65" t="s">
        <v>12</v>
      </c>
      <c r="B86" s="184" t="s">
        <v>123</v>
      </c>
      <c r="C86" s="184"/>
      <c r="D86" s="184"/>
      <c r="E86" s="184"/>
      <c r="F86" s="184"/>
      <c r="G86" s="184"/>
      <c r="H86" s="1">
        <v>7.3000000000000001E-3</v>
      </c>
      <c r="I86" s="17">
        <f t="shared" si="39"/>
        <v>9.6021279999999987</v>
      </c>
      <c r="J86" s="17">
        <f t="shared" si="39"/>
        <v>9.6021279999999987</v>
      </c>
      <c r="K86" s="17">
        <f t="shared" si="39"/>
        <v>9.6021279999999987</v>
      </c>
      <c r="L86" s="17">
        <f t="shared" si="39"/>
        <v>9.6021279999999987</v>
      </c>
      <c r="M86" s="17">
        <f t="shared" si="39"/>
        <v>9.6021279999999987</v>
      </c>
      <c r="N86" s="17">
        <f t="shared" si="39"/>
        <v>9.6021279999999987</v>
      </c>
      <c r="O86" s="17">
        <f t="shared" si="39"/>
        <v>9.6021279999999987</v>
      </c>
      <c r="P86" s="17">
        <f t="shared" si="39"/>
        <v>10.266866</v>
      </c>
      <c r="Q86" s="17">
        <f t="shared" si="39"/>
        <v>12.036386</v>
      </c>
      <c r="R86" s="17">
        <f t="shared" si="39"/>
        <v>12.036386</v>
      </c>
      <c r="S86" s="17">
        <f t="shared" si="40"/>
        <v>6.0181930000000001</v>
      </c>
      <c r="T86" s="17">
        <f t="shared" si="40"/>
        <v>12.036386</v>
      </c>
      <c r="U86" s="17">
        <f t="shared" si="40"/>
        <v>6.0181930000000001</v>
      </c>
      <c r="V86" s="17">
        <f t="shared" si="40"/>
        <v>12.036386</v>
      </c>
      <c r="W86" s="17">
        <f t="shared" si="40"/>
        <v>12.036386</v>
      </c>
      <c r="X86" s="17">
        <f t="shared" si="40"/>
        <v>10.266866</v>
      </c>
      <c r="Y86" s="17">
        <f t="shared" si="40"/>
        <v>10.266866</v>
      </c>
      <c r="Z86" s="17">
        <f t="shared" si="40"/>
        <v>10.266866</v>
      </c>
      <c r="AA86" s="17">
        <f t="shared" si="40"/>
        <v>10.266866</v>
      </c>
      <c r="AB86" s="17">
        <f t="shared" si="40"/>
        <v>10.266866</v>
      </c>
      <c r="AC86" s="17">
        <f t="shared" si="40"/>
        <v>10.266866</v>
      </c>
      <c r="AD86" s="17">
        <f t="shared" si="40"/>
        <v>9.6021279999999987</v>
      </c>
      <c r="AE86" s="17">
        <f t="shared" si="40"/>
        <v>4.8010639999999993</v>
      </c>
      <c r="AF86" s="17">
        <f t="shared" si="40"/>
        <v>15.723542999999999</v>
      </c>
    </row>
    <row r="87" spans="1:32" x14ac:dyDescent="0.2">
      <c r="A87" s="65" t="s">
        <v>13</v>
      </c>
      <c r="B87" s="184" t="s">
        <v>122</v>
      </c>
      <c r="C87" s="184"/>
      <c r="D87" s="184"/>
      <c r="E87" s="184"/>
      <c r="F87" s="184"/>
      <c r="G87" s="184"/>
      <c r="H87" s="4">
        <v>2.9999999999999997E-4</v>
      </c>
      <c r="I87" s="17">
        <f t="shared" si="39"/>
        <v>0.39460799999999996</v>
      </c>
      <c r="J87" s="17">
        <f t="shared" si="39"/>
        <v>0.39460799999999996</v>
      </c>
      <c r="K87" s="17">
        <f t="shared" si="39"/>
        <v>0.39460799999999996</v>
      </c>
      <c r="L87" s="17">
        <f t="shared" si="39"/>
        <v>0.39460799999999996</v>
      </c>
      <c r="M87" s="17">
        <f t="shared" si="39"/>
        <v>0.39460799999999996</v>
      </c>
      <c r="N87" s="17">
        <f t="shared" si="39"/>
        <v>0.39460799999999996</v>
      </c>
      <c r="O87" s="17">
        <f t="shared" si="39"/>
        <v>0.39460799999999996</v>
      </c>
      <c r="P87" s="17">
        <f t="shared" si="39"/>
        <v>0.42192599999999997</v>
      </c>
      <c r="Q87" s="17">
        <f t="shared" si="39"/>
        <v>0.49464599999999992</v>
      </c>
      <c r="R87" s="17">
        <f t="shared" si="39"/>
        <v>0.49464599999999992</v>
      </c>
      <c r="S87" s="17">
        <f t="shared" si="40"/>
        <v>0.24732299999999996</v>
      </c>
      <c r="T87" s="17">
        <f t="shared" si="40"/>
        <v>0.49464599999999992</v>
      </c>
      <c r="U87" s="17">
        <f t="shared" si="40"/>
        <v>0.24732299999999996</v>
      </c>
      <c r="V87" s="17">
        <f t="shared" si="40"/>
        <v>0.49464599999999992</v>
      </c>
      <c r="W87" s="17">
        <f t="shared" si="40"/>
        <v>0.49464599999999992</v>
      </c>
      <c r="X87" s="17">
        <f t="shared" si="40"/>
        <v>0.42192599999999997</v>
      </c>
      <c r="Y87" s="17">
        <f t="shared" si="40"/>
        <v>0.42192599999999997</v>
      </c>
      <c r="Z87" s="17">
        <f t="shared" si="40"/>
        <v>0.42192599999999997</v>
      </c>
      <c r="AA87" s="17">
        <f t="shared" si="40"/>
        <v>0.42192599999999997</v>
      </c>
      <c r="AB87" s="17">
        <f t="shared" si="40"/>
        <v>0.42192599999999997</v>
      </c>
      <c r="AC87" s="17">
        <f t="shared" si="40"/>
        <v>0.42192599999999997</v>
      </c>
      <c r="AD87" s="17">
        <f t="shared" si="40"/>
        <v>0.39460799999999996</v>
      </c>
      <c r="AE87" s="17">
        <f t="shared" si="40"/>
        <v>0.19730399999999998</v>
      </c>
      <c r="AF87" s="17">
        <f t="shared" si="40"/>
        <v>0.64617299999999989</v>
      </c>
    </row>
    <row r="88" spans="1:32" x14ac:dyDescent="0.2">
      <c r="A88" s="65" t="s">
        <v>14</v>
      </c>
      <c r="B88" s="184" t="s">
        <v>4</v>
      </c>
      <c r="C88" s="184"/>
      <c r="D88" s="184"/>
      <c r="E88" s="184"/>
      <c r="F88" s="184"/>
      <c r="G88" s="184"/>
      <c r="H88" s="4">
        <v>0</v>
      </c>
      <c r="I88" s="17">
        <f t="shared" si="39"/>
        <v>0</v>
      </c>
      <c r="J88" s="17">
        <f t="shared" si="39"/>
        <v>0</v>
      </c>
      <c r="K88" s="17">
        <f t="shared" si="39"/>
        <v>0</v>
      </c>
      <c r="L88" s="17">
        <f t="shared" si="39"/>
        <v>0</v>
      </c>
      <c r="M88" s="17">
        <f t="shared" si="39"/>
        <v>0</v>
      </c>
      <c r="N88" s="17">
        <f t="shared" si="39"/>
        <v>0</v>
      </c>
      <c r="O88" s="17">
        <f t="shared" si="39"/>
        <v>0</v>
      </c>
      <c r="P88" s="17">
        <f t="shared" si="39"/>
        <v>0</v>
      </c>
      <c r="Q88" s="17">
        <f t="shared" si="39"/>
        <v>0</v>
      </c>
      <c r="R88" s="17">
        <f t="shared" si="39"/>
        <v>0</v>
      </c>
      <c r="S88" s="17">
        <f t="shared" si="40"/>
        <v>0</v>
      </c>
      <c r="T88" s="17">
        <f t="shared" si="40"/>
        <v>0</v>
      </c>
      <c r="U88" s="17">
        <f t="shared" si="40"/>
        <v>0</v>
      </c>
      <c r="V88" s="17">
        <f t="shared" si="40"/>
        <v>0</v>
      </c>
      <c r="W88" s="17">
        <f t="shared" si="40"/>
        <v>0</v>
      </c>
      <c r="X88" s="17">
        <f t="shared" si="40"/>
        <v>0</v>
      </c>
      <c r="Y88" s="17">
        <f t="shared" si="40"/>
        <v>0</v>
      </c>
      <c r="Z88" s="17">
        <f t="shared" si="40"/>
        <v>0</v>
      </c>
      <c r="AA88" s="17">
        <f t="shared" si="40"/>
        <v>0</v>
      </c>
      <c r="AB88" s="17">
        <f t="shared" si="40"/>
        <v>0</v>
      </c>
      <c r="AC88" s="17">
        <f t="shared" si="40"/>
        <v>0</v>
      </c>
      <c r="AD88" s="17">
        <f t="shared" si="40"/>
        <v>0</v>
      </c>
      <c r="AE88" s="17">
        <f t="shared" si="40"/>
        <v>0</v>
      </c>
      <c r="AF88" s="17">
        <f t="shared" si="40"/>
        <v>0</v>
      </c>
    </row>
    <row r="89" spans="1:32" x14ac:dyDescent="0.2">
      <c r="A89" s="186" t="s">
        <v>61</v>
      </c>
      <c r="B89" s="187"/>
      <c r="C89" s="187"/>
      <c r="D89" s="187"/>
      <c r="E89" s="187"/>
      <c r="F89" s="187"/>
      <c r="G89" s="188"/>
      <c r="H89" s="3">
        <f t="shared" ref="H89:AF89" si="41">SUM(H83:H88)</f>
        <v>0.1077</v>
      </c>
      <c r="I89" s="18">
        <f t="shared" si="41"/>
        <v>141.66427199999998</v>
      </c>
      <c r="J89" s="18">
        <f t="shared" si="41"/>
        <v>141.66427199999998</v>
      </c>
      <c r="K89" s="18">
        <f t="shared" si="41"/>
        <v>141.66427199999998</v>
      </c>
      <c r="L89" s="18">
        <f t="shared" si="41"/>
        <v>141.66427199999998</v>
      </c>
      <c r="M89" s="18">
        <f t="shared" si="41"/>
        <v>141.66427199999998</v>
      </c>
      <c r="N89" s="18">
        <f t="shared" si="41"/>
        <v>141.66427199999998</v>
      </c>
      <c r="O89" s="18">
        <f t="shared" si="41"/>
        <v>141.66427199999998</v>
      </c>
      <c r="P89" s="18">
        <f t="shared" si="41"/>
        <v>151.47143400000002</v>
      </c>
      <c r="Q89" s="18">
        <f t="shared" si="41"/>
        <v>177.57791399999996</v>
      </c>
      <c r="R89" s="18">
        <f t="shared" si="41"/>
        <v>177.57791399999996</v>
      </c>
      <c r="S89" s="18">
        <f t="shared" si="41"/>
        <v>88.788956999999982</v>
      </c>
      <c r="T89" s="18">
        <f t="shared" si="41"/>
        <v>177.57791399999996</v>
      </c>
      <c r="U89" s="18">
        <f t="shared" ref="U89" si="42">SUM(U83:U88)</f>
        <v>88.788956999999982</v>
      </c>
      <c r="V89" s="18">
        <f t="shared" si="41"/>
        <v>177.57791399999996</v>
      </c>
      <c r="W89" s="18">
        <f t="shared" si="41"/>
        <v>177.57791399999996</v>
      </c>
      <c r="X89" s="18">
        <f t="shared" si="41"/>
        <v>151.47143400000002</v>
      </c>
      <c r="Y89" s="18">
        <f t="shared" si="41"/>
        <v>151.47143400000002</v>
      </c>
      <c r="Z89" s="18">
        <f t="shared" si="41"/>
        <v>151.47143400000002</v>
      </c>
      <c r="AA89" s="18">
        <f t="shared" si="41"/>
        <v>151.47143400000002</v>
      </c>
      <c r="AB89" s="18">
        <f t="shared" si="41"/>
        <v>151.47143400000002</v>
      </c>
      <c r="AC89" s="18">
        <f t="shared" si="41"/>
        <v>151.47143400000002</v>
      </c>
      <c r="AD89" s="18">
        <f t="shared" si="41"/>
        <v>141.66427199999998</v>
      </c>
      <c r="AE89" s="18">
        <f t="shared" si="41"/>
        <v>70.832135999999991</v>
      </c>
      <c r="AF89" s="18">
        <f t="shared" si="41"/>
        <v>231.97610699999998</v>
      </c>
    </row>
    <row r="90" spans="1:32" x14ac:dyDescent="0.2">
      <c r="A90" s="65" t="s">
        <v>15</v>
      </c>
      <c r="B90" s="184" t="s">
        <v>63</v>
      </c>
      <c r="C90" s="184"/>
      <c r="D90" s="184"/>
      <c r="E90" s="184"/>
      <c r="F90" s="184"/>
      <c r="G90" s="184"/>
      <c r="H90" s="4">
        <v>3.9600000000000003E-2</v>
      </c>
      <c r="I90" s="17">
        <f t="shared" ref="I90:AF90" si="43">I$27*$H90</f>
        <v>52.088256000000001</v>
      </c>
      <c r="J90" s="17">
        <f t="shared" si="43"/>
        <v>52.088256000000001</v>
      </c>
      <c r="K90" s="17">
        <f t="shared" si="43"/>
        <v>52.088256000000001</v>
      </c>
      <c r="L90" s="17">
        <f t="shared" si="43"/>
        <v>52.088256000000001</v>
      </c>
      <c r="M90" s="17">
        <f t="shared" si="43"/>
        <v>52.088256000000001</v>
      </c>
      <c r="N90" s="17">
        <f t="shared" si="43"/>
        <v>52.088256000000001</v>
      </c>
      <c r="O90" s="17">
        <f t="shared" si="43"/>
        <v>52.088256000000001</v>
      </c>
      <c r="P90" s="17">
        <f t="shared" si="43"/>
        <v>55.694232000000007</v>
      </c>
      <c r="Q90" s="17">
        <f t="shared" si="43"/>
        <v>65.293272000000002</v>
      </c>
      <c r="R90" s="17">
        <f t="shared" si="43"/>
        <v>65.293272000000002</v>
      </c>
      <c r="S90" s="17">
        <f t="shared" si="43"/>
        <v>32.646636000000001</v>
      </c>
      <c r="T90" s="17">
        <f t="shared" si="43"/>
        <v>65.293272000000002</v>
      </c>
      <c r="U90" s="17">
        <f t="shared" si="43"/>
        <v>32.646636000000001</v>
      </c>
      <c r="V90" s="17">
        <f t="shared" si="43"/>
        <v>65.293272000000002</v>
      </c>
      <c r="W90" s="17">
        <f t="shared" si="43"/>
        <v>65.293272000000002</v>
      </c>
      <c r="X90" s="17">
        <f t="shared" si="43"/>
        <v>55.694232000000007</v>
      </c>
      <c r="Y90" s="17">
        <f t="shared" si="43"/>
        <v>55.694232000000007</v>
      </c>
      <c r="Z90" s="17">
        <f t="shared" si="43"/>
        <v>55.694232000000007</v>
      </c>
      <c r="AA90" s="17">
        <f t="shared" si="43"/>
        <v>55.694232000000007</v>
      </c>
      <c r="AB90" s="17">
        <f t="shared" si="43"/>
        <v>55.694232000000007</v>
      </c>
      <c r="AC90" s="17">
        <f t="shared" si="43"/>
        <v>55.694232000000007</v>
      </c>
      <c r="AD90" s="17">
        <f t="shared" si="43"/>
        <v>52.088256000000001</v>
      </c>
      <c r="AE90" s="17">
        <f t="shared" si="43"/>
        <v>26.044128000000001</v>
      </c>
      <c r="AF90" s="17">
        <f t="shared" si="43"/>
        <v>85.294836000000004</v>
      </c>
    </row>
    <row r="91" spans="1:32" x14ac:dyDescent="0.2">
      <c r="A91" s="174" t="s">
        <v>19</v>
      </c>
      <c r="B91" s="174"/>
      <c r="C91" s="174"/>
      <c r="D91" s="174"/>
      <c r="E91" s="174"/>
      <c r="F91" s="174"/>
      <c r="G91" s="174"/>
      <c r="H91" s="3">
        <f t="shared" ref="H91:AF91" si="44">SUM(H89:H90)</f>
        <v>0.14730000000000001</v>
      </c>
      <c r="I91" s="18">
        <f t="shared" si="44"/>
        <v>193.75252799999998</v>
      </c>
      <c r="J91" s="18">
        <f t="shared" si="44"/>
        <v>193.75252799999998</v>
      </c>
      <c r="K91" s="18">
        <f t="shared" si="44"/>
        <v>193.75252799999998</v>
      </c>
      <c r="L91" s="18">
        <f t="shared" si="44"/>
        <v>193.75252799999998</v>
      </c>
      <c r="M91" s="18">
        <f t="shared" si="44"/>
        <v>193.75252799999998</v>
      </c>
      <c r="N91" s="18">
        <f t="shared" si="44"/>
        <v>193.75252799999998</v>
      </c>
      <c r="O91" s="18">
        <f t="shared" si="44"/>
        <v>193.75252799999998</v>
      </c>
      <c r="P91" s="18">
        <f t="shared" si="44"/>
        <v>207.16566600000002</v>
      </c>
      <c r="Q91" s="18">
        <f t="shared" si="44"/>
        <v>242.87118599999997</v>
      </c>
      <c r="R91" s="18">
        <f t="shared" si="44"/>
        <v>242.87118599999997</v>
      </c>
      <c r="S91" s="18">
        <f t="shared" si="44"/>
        <v>121.43559299999998</v>
      </c>
      <c r="T91" s="18">
        <f t="shared" si="44"/>
        <v>242.87118599999997</v>
      </c>
      <c r="U91" s="18">
        <f t="shared" ref="U91" si="45">SUM(U89:U90)</f>
        <v>121.43559299999998</v>
      </c>
      <c r="V91" s="18">
        <f t="shared" si="44"/>
        <v>242.87118599999997</v>
      </c>
      <c r="W91" s="18">
        <f t="shared" si="44"/>
        <v>242.87118599999997</v>
      </c>
      <c r="X91" s="18">
        <f t="shared" si="44"/>
        <v>207.16566600000002</v>
      </c>
      <c r="Y91" s="18">
        <f t="shared" si="44"/>
        <v>207.16566600000002</v>
      </c>
      <c r="Z91" s="18">
        <f t="shared" si="44"/>
        <v>207.16566600000002</v>
      </c>
      <c r="AA91" s="18">
        <f t="shared" si="44"/>
        <v>207.16566600000002</v>
      </c>
      <c r="AB91" s="18">
        <f t="shared" si="44"/>
        <v>207.16566600000002</v>
      </c>
      <c r="AC91" s="18">
        <f t="shared" si="44"/>
        <v>207.16566600000002</v>
      </c>
      <c r="AD91" s="18">
        <f t="shared" si="44"/>
        <v>193.75252799999998</v>
      </c>
      <c r="AE91" s="18">
        <f t="shared" si="44"/>
        <v>96.876263999999992</v>
      </c>
      <c r="AF91" s="18">
        <f t="shared" si="44"/>
        <v>317.27094299999999</v>
      </c>
    </row>
    <row r="92" spans="1:32" x14ac:dyDescent="0.2">
      <c r="A92" s="92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</row>
    <row r="93" spans="1:32" x14ac:dyDescent="0.2">
      <c r="A93" s="88" t="s">
        <v>99</v>
      </c>
      <c r="B93" s="89"/>
      <c r="C93" s="89"/>
      <c r="D93" s="89"/>
      <c r="E93" s="89"/>
      <c r="F93" s="89"/>
      <c r="G93" s="90"/>
      <c r="H93" s="75" t="s">
        <v>3</v>
      </c>
      <c r="I93" s="75" t="s">
        <v>1</v>
      </c>
      <c r="J93" s="111" t="s">
        <v>1</v>
      </c>
      <c r="K93" s="111" t="s">
        <v>1</v>
      </c>
      <c r="L93" s="111" t="s">
        <v>1</v>
      </c>
      <c r="M93" s="111" t="s">
        <v>1</v>
      </c>
      <c r="N93" s="111" t="s">
        <v>1</v>
      </c>
      <c r="O93" s="111" t="s">
        <v>1</v>
      </c>
      <c r="P93" s="111" t="s">
        <v>1</v>
      </c>
      <c r="Q93" s="111" t="s">
        <v>1</v>
      </c>
      <c r="R93" s="111" t="s">
        <v>1</v>
      </c>
      <c r="S93" s="111" t="s">
        <v>1</v>
      </c>
      <c r="T93" s="111" t="s">
        <v>1</v>
      </c>
      <c r="U93" s="153" t="s">
        <v>1</v>
      </c>
      <c r="V93" s="111" t="s">
        <v>1</v>
      </c>
      <c r="W93" s="111" t="s">
        <v>1</v>
      </c>
      <c r="X93" s="111" t="s">
        <v>1</v>
      </c>
      <c r="Y93" s="111" t="s">
        <v>1</v>
      </c>
      <c r="Z93" s="111" t="s">
        <v>1</v>
      </c>
      <c r="AA93" s="111" t="s">
        <v>1</v>
      </c>
      <c r="AB93" s="111" t="s">
        <v>1</v>
      </c>
      <c r="AC93" s="111" t="s">
        <v>1</v>
      </c>
      <c r="AD93" s="111" t="s">
        <v>1</v>
      </c>
      <c r="AE93" s="111" t="s">
        <v>1</v>
      </c>
      <c r="AF93" s="111" t="s">
        <v>1</v>
      </c>
    </row>
    <row r="94" spans="1:32" x14ac:dyDescent="0.2">
      <c r="A94" s="65" t="s">
        <v>21</v>
      </c>
      <c r="B94" s="175" t="s">
        <v>92</v>
      </c>
      <c r="C94" s="176"/>
      <c r="D94" s="176"/>
      <c r="E94" s="176"/>
      <c r="F94" s="176"/>
      <c r="G94" s="177"/>
      <c r="H94" s="20">
        <f t="shared" ref="H94:AF94" si="46">H58</f>
        <v>0.3680000000000001</v>
      </c>
      <c r="I94" s="33">
        <f t="shared" si="46"/>
        <v>484.05247999999995</v>
      </c>
      <c r="J94" s="33">
        <f t="shared" si="46"/>
        <v>484.05247999999995</v>
      </c>
      <c r="K94" s="33">
        <f t="shared" si="46"/>
        <v>484.05247999999995</v>
      </c>
      <c r="L94" s="33">
        <f t="shared" si="46"/>
        <v>484.05247999999995</v>
      </c>
      <c r="M94" s="33">
        <f t="shared" si="46"/>
        <v>484.05247999999995</v>
      </c>
      <c r="N94" s="33">
        <f t="shared" si="46"/>
        <v>484.05247999999995</v>
      </c>
      <c r="O94" s="33">
        <f t="shared" si="46"/>
        <v>484.05247999999995</v>
      </c>
      <c r="P94" s="33">
        <f t="shared" si="46"/>
        <v>517.56256000000008</v>
      </c>
      <c r="Q94" s="33">
        <f t="shared" si="46"/>
        <v>606.76576</v>
      </c>
      <c r="R94" s="33">
        <f t="shared" si="46"/>
        <v>606.76576</v>
      </c>
      <c r="S94" s="33">
        <f t="shared" si="46"/>
        <v>303.38288</v>
      </c>
      <c r="T94" s="33">
        <f t="shared" si="46"/>
        <v>606.76576</v>
      </c>
      <c r="U94" s="33">
        <f t="shared" ref="U94" si="47">U58</f>
        <v>303.38288</v>
      </c>
      <c r="V94" s="33">
        <f t="shared" si="46"/>
        <v>606.76576</v>
      </c>
      <c r="W94" s="33">
        <f t="shared" si="46"/>
        <v>606.76576</v>
      </c>
      <c r="X94" s="33">
        <f t="shared" si="46"/>
        <v>517.56256000000008</v>
      </c>
      <c r="Y94" s="33">
        <f t="shared" si="46"/>
        <v>517.56256000000008</v>
      </c>
      <c r="Z94" s="33">
        <f t="shared" si="46"/>
        <v>517.56256000000008</v>
      </c>
      <c r="AA94" s="33">
        <f t="shared" si="46"/>
        <v>517.56256000000008</v>
      </c>
      <c r="AB94" s="33">
        <f t="shared" si="46"/>
        <v>517.56256000000008</v>
      </c>
      <c r="AC94" s="33">
        <f t="shared" si="46"/>
        <v>517.56256000000008</v>
      </c>
      <c r="AD94" s="33">
        <f t="shared" si="46"/>
        <v>484.05247999999995</v>
      </c>
      <c r="AE94" s="33">
        <f t="shared" si="46"/>
        <v>242.02623999999997</v>
      </c>
      <c r="AF94" s="33">
        <f t="shared" si="46"/>
        <v>792.63887999999986</v>
      </c>
    </row>
    <row r="95" spans="1:32" x14ac:dyDescent="0.2">
      <c r="A95" s="65" t="s">
        <v>22</v>
      </c>
      <c r="B95" s="175" t="s">
        <v>93</v>
      </c>
      <c r="C95" s="176"/>
      <c r="D95" s="176"/>
      <c r="E95" s="176"/>
      <c r="F95" s="176"/>
      <c r="G95" s="177"/>
      <c r="H95" s="20">
        <f t="shared" ref="H95:AF95" si="48">H65</f>
        <v>0.152</v>
      </c>
      <c r="I95" s="33">
        <f t="shared" si="48"/>
        <v>199.93472</v>
      </c>
      <c r="J95" s="33">
        <f t="shared" si="48"/>
        <v>199.93472</v>
      </c>
      <c r="K95" s="33">
        <f t="shared" si="48"/>
        <v>199.93472</v>
      </c>
      <c r="L95" s="33">
        <f t="shared" si="48"/>
        <v>199.93472</v>
      </c>
      <c r="M95" s="33">
        <f t="shared" si="48"/>
        <v>199.93472</v>
      </c>
      <c r="N95" s="33">
        <f t="shared" si="48"/>
        <v>199.93472</v>
      </c>
      <c r="O95" s="33">
        <f t="shared" si="48"/>
        <v>199.93472</v>
      </c>
      <c r="P95" s="33">
        <f t="shared" si="48"/>
        <v>211.244372</v>
      </c>
      <c r="Q95" s="33">
        <f t="shared" si="48"/>
        <v>241.35045199999996</v>
      </c>
      <c r="R95" s="33">
        <f t="shared" si="48"/>
        <v>241.35045199999996</v>
      </c>
      <c r="S95" s="33">
        <f t="shared" si="48"/>
        <v>138.95872999999997</v>
      </c>
      <c r="T95" s="33">
        <f t="shared" si="48"/>
        <v>241.35045199999996</v>
      </c>
      <c r="U95" s="33">
        <f t="shared" ref="U95" si="49">U65</f>
        <v>138.95872999999997</v>
      </c>
      <c r="V95" s="33">
        <f t="shared" si="48"/>
        <v>241.35045199999996</v>
      </c>
      <c r="W95" s="33">
        <f t="shared" si="48"/>
        <v>241.35045199999996</v>
      </c>
      <c r="X95" s="33">
        <f t="shared" si="48"/>
        <v>211.244372</v>
      </c>
      <c r="Y95" s="33">
        <f t="shared" si="48"/>
        <v>211.244372</v>
      </c>
      <c r="Z95" s="33">
        <f t="shared" si="48"/>
        <v>211.244372</v>
      </c>
      <c r="AA95" s="33">
        <f t="shared" si="48"/>
        <v>211.244372</v>
      </c>
      <c r="AB95" s="33">
        <f t="shared" si="48"/>
        <v>211.244372</v>
      </c>
      <c r="AC95" s="33">
        <f t="shared" si="48"/>
        <v>211.244372</v>
      </c>
      <c r="AD95" s="33">
        <f t="shared" si="48"/>
        <v>199.93472</v>
      </c>
      <c r="AE95" s="33">
        <f t="shared" si="48"/>
        <v>118.25086399999999</v>
      </c>
      <c r="AF95" s="33">
        <f t="shared" si="48"/>
        <v>304.08262999999994</v>
      </c>
    </row>
    <row r="96" spans="1:32" x14ac:dyDescent="0.2">
      <c r="A96" s="65" t="s">
        <v>88</v>
      </c>
      <c r="B96" s="175" t="s">
        <v>94</v>
      </c>
      <c r="C96" s="176"/>
      <c r="D96" s="176"/>
      <c r="E96" s="176"/>
      <c r="F96" s="176"/>
      <c r="G96" s="177"/>
      <c r="H96" s="20">
        <f t="shared" ref="H96:AF96" si="50">H70</f>
        <v>5.0000000000000001E-4</v>
      </c>
      <c r="I96" s="33">
        <f t="shared" si="50"/>
        <v>0.65767999999999993</v>
      </c>
      <c r="J96" s="33">
        <f t="shared" si="50"/>
        <v>0.65767999999999993</v>
      </c>
      <c r="K96" s="33">
        <f t="shared" si="50"/>
        <v>0.65767999999999993</v>
      </c>
      <c r="L96" s="33">
        <f t="shared" si="50"/>
        <v>0.65767999999999993</v>
      </c>
      <c r="M96" s="33">
        <f t="shared" si="50"/>
        <v>0.65767999999999993</v>
      </c>
      <c r="N96" s="33">
        <f t="shared" si="50"/>
        <v>0.65767999999999993</v>
      </c>
      <c r="O96" s="33">
        <f t="shared" si="50"/>
        <v>0.65767999999999993</v>
      </c>
      <c r="P96" s="33">
        <f t="shared" si="50"/>
        <v>0.70321000000000011</v>
      </c>
      <c r="Q96" s="33">
        <f t="shared" si="50"/>
        <v>0.82440999999999998</v>
      </c>
      <c r="R96" s="33">
        <f t="shared" si="50"/>
        <v>0.82440999999999998</v>
      </c>
      <c r="S96" s="33">
        <f t="shared" si="50"/>
        <v>0.41220499999999999</v>
      </c>
      <c r="T96" s="33">
        <f t="shared" si="50"/>
        <v>0.82440999999999998</v>
      </c>
      <c r="U96" s="33">
        <f t="shared" ref="U96" si="51">U70</f>
        <v>0.41220499999999999</v>
      </c>
      <c r="V96" s="33">
        <f t="shared" si="50"/>
        <v>0.82440999999999998</v>
      </c>
      <c r="W96" s="33">
        <f t="shared" si="50"/>
        <v>0.82440999999999998</v>
      </c>
      <c r="X96" s="33">
        <f t="shared" si="50"/>
        <v>0.70321000000000011</v>
      </c>
      <c r="Y96" s="33">
        <f t="shared" si="50"/>
        <v>0.70321000000000011</v>
      </c>
      <c r="Z96" s="33">
        <f t="shared" si="50"/>
        <v>0.70321000000000011</v>
      </c>
      <c r="AA96" s="33">
        <f t="shared" si="50"/>
        <v>0.70321000000000011</v>
      </c>
      <c r="AB96" s="33">
        <f t="shared" si="50"/>
        <v>0.70321000000000011</v>
      </c>
      <c r="AC96" s="33">
        <f t="shared" si="50"/>
        <v>0.70321000000000011</v>
      </c>
      <c r="AD96" s="33">
        <f t="shared" si="50"/>
        <v>0.65767999999999993</v>
      </c>
      <c r="AE96" s="33">
        <f t="shared" si="50"/>
        <v>0.32883999999999997</v>
      </c>
      <c r="AF96" s="33">
        <f t="shared" si="50"/>
        <v>1.0769549999999999</v>
      </c>
    </row>
    <row r="97" spans="1:32" x14ac:dyDescent="0.2">
      <c r="A97" s="65" t="s">
        <v>89</v>
      </c>
      <c r="B97" s="175" t="s">
        <v>96</v>
      </c>
      <c r="C97" s="176"/>
      <c r="D97" s="176"/>
      <c r="E97" s="176"/>
      <c r="F97" s="176"/>
      <c r="G97" s="177"/>
      <c r="H97" s="20">
        <f t="shared" ref="H97:AF97" si="52">H80</f>
        <v>6.9000000000000006E-2</v>
      </c>
      <c r="I97" s="33">
        <f t="shared" si="52"/>
        <v>90.759839999999997</v>
      </c>
      <c r="J97" s="33">
        <f t="shared" si="52"/>
        <v>90.759839999999997</v>
      </c>
      <c r="K97" s="33">
        <f t="shared" si="52"/>
        <v>90.759839999999997</v>
      </c>
      <c r="L97" s="33">
        <f t="shared" si="52"/>
        <v>90.759839999999997</v>
      </c>
      <c r="M97" s="33">
        <f t="shared" si="52"/>
        <v>90.759839999999997</v>
      </c>
      <c r="N97" s="33">
        <f t="shared" si="52"/>
        <v>90.759839999999997</v>
      </c>
      <c r="O97" s="33">
        <f t="shared" si="52"/>
        <v>90.759839999999997</v>
      </c>
      <c r="P97" s="33">
        <f t="shared" si="52"/>
        <v>97.04298</v>
      </c>
      <c r="Q97" s="33">
        <f t="shared" si="52"/>
        <v>113.76858</v>
      </c>
      <c r="R97" s="33">
        <f t="shared" si="52"/>
        <v>113.76858</v>
      </c>
      <c r="S97" s="33">
        <f t="shared" si="52"/>
        <v>56.88429</v>
      </c>
      <c r="T97" s="33">
        <f t="shared" si="52"/>
        <v>113.76858</v>
      </c>
      <c r="U97" s="33">
        <f t="shared" ref="U97" si="53">U80</f>
        <v>56.88429</v>
      </c>
      <c r="V97" s="33">
        <f t="shared" si="52"/>
        <v>113.76858</v>
      </c>
      <c r="W97" s="33">
        <f t="shared" si="52"/>
        <v>113.76858</v>
      </c>
      <c r="X97" s="33">
        <f t="shared" si="52"/>
        <v>97.04298</v>
      </c>
      <c r="Y97" s="33">
        <f t="shared" si="52"/>
        <v>97.04298</v>
      </c>
      <c r="Z97" s="33">
        <f t="shared" si="52"/>
        <v>97.04298</v>
      </c>
      <c r="AA97" s="33">
        <f t="shared" si="52"/>
        <v>97.04298</v>
      </c>
      <c r="AB97" s="33">
        <f t="shared" si="52"/>
        <v>97.04298</v>
      </c>
      <c r="AC97" s="33">
        <f t="shared" si="52"/>
        <v>97.04298</v>
      </c>
      <c r="AD97" s="33">
        <f t="shared" si="52"/>
        <v>90.759839999999997</v>
      </c>
      <c r="AE97" s="33">
        <f t="shared" si="52"/>
        <v>45.379919999999998</v>
      </c>
      <c r="AF97" s="33">
        <f t="shared" si="52"/>
        <v>148.61978999999997</v>
      </c>
    </row>
    <row r="98" spans="1:32" x14ac:dyDescent="0.2">
      <c r="A98" s="65" t="s">
        <v>90</v>
      </c>
      <c r="B98" s="175" t="s">
        <v>95</v>
      </c>
      <c r="C98" s="176"/>
      <c r="D98" s="176"/>
      <c r="E98" s="176"/>
      <c r="F98" s="176"/>
      <c r="G98" s="177"/>
      <c r="H98" s="20">
        <f t="shared" ref="H98:AF98" si="54">H91</f>
        <v>0.14730000000000001</v>
      </c>
      <c r="I98" s="33">
        <f t="shared" si="54"/>
        <v>193.75252799999998</v>
      </c>
      <c r="J98" s="33">
        <f t="shared" si="54"/>
        <v>193.75252799999998</v>
      </c>
      <c r="K98" s="33">
        <f t="shared" si="54"/>
        <v>193.75252799999998</v>
      </c>
      <c r="L98" s="33">
        <f t="shared" si="54"/>
        <v>193.75252799999998</v>
      </c>
      <c r="M98" s="33">
        <f t="shared" si="54"/>
        <v>193.75252799999998</v>
      </c>
      <c r="N98" s="33">
        <f t="shared" si="54"/>
        <v>193.75252799999998</v>
      </c>
      <c r="O98" s="33">
        <f t="shared" si="54"/>
        <v>193.75252799999998</v>
      </c>
      <c r="P98" s="33">
        <f t="shared" si="54"/>
        <v>207.16566600000002</v>
      </c>
      <c r="Q98" s="33">
        <f t="shared" si="54"/>
        <v>242.87118599999997</v>
      </c>
      <c r="R98" s="33">
        <f t="shared" si="54"/>
        <v>242.87118599999997</v>
      </c>
      <c r="S98" s="33">
        <f t="shared" si="54"/>
        <v>121.43559299999998</v>
      </c>
      <c r="T98" s="33">
        <f t="shared" si="54"/>
        <v>242.87118599999997</v>
      </c>
      <c r="U98" s="33">
        <f t="shared" ref="U98" si="55">U91</f>
        <v>121.43559299999998</v>
      </c>
      <c r="V98" s="33">
        <f t="shared" si="54"/>
        <v>242.87118599999997</v>
      </c>
      <c r="W98" s="33">
        <f t="shared" si="54"/>
        <v>242.87118599999997</v>
      </c>
      <c r="X98" s="33">
        <f t="shared" si="54"/>
        <v>207.16566600000002</v>
      </c>
      <c r="Y98" s="33">
        <f t="shared" si="54"/>
        <v>207.16566600000002</v>
      </c>
      <c r="Z98" s="33">
        <f t="shared" si="54"/>
        <v>207.16566600000002</v>
      </c>
      <c r="AA98" s="33">
        <f t="shared" si="54"/>
        <v>207.16566600000002</v>
      </c>
      <c r="AB98" s="33">
        <f t="shared" si="54"/>
        <v>207.16566600000002</v>
      </c>
      <c r="AC98" s="33">
        <f t="shared" si="54"/>
        <v>207.16566600000002</v>
      </c>
      <c r="AD98" s="33">
        <f t="shared" si="54"/>
        <v>193.75252799999998</v>
      </c>
      <c r="AE98" s="33">
        <f t="shared" si="54"/>
        <v>96.876263999999992</v>
      </c>
      <c r="AF98" s="33">
        <f t="shared" si="54"/>
        <v>317.27094299999999</v>
      </c>
    </row>
    <row r="99" spans="1:32" x14ac:dyDescent="0.2">
      <c r="A99" s="65" t="s">
        <v>91</v>
      </c>
      <c r="B99" s="175" t="s">
        <v>97</v>
      </c>
      <c r="C99" s="176"/>
      <c r="D99" s="176"/>
      <c r="E99" s="176"/>
      <c r="F99" s="176"/>
      <c r="G99" s="177"/>
      <c r="H99" s="20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</row>
    <row r="100" spans="1:32" x14ac:dyDescent="0.2">
      <c r="A100" s="178" t="s">
        <v>98</v>
      </c>
      <c r="B100" s="179"/>
      <c r="C100" s="179"/>
      <c r="D100" s="179"/>
      <c r="E100" s="179"/>
      <c r="F100" s="179"/>
      <c r="G100" s="180"/>
      <c r="H100" s="22">
        <f t="shared" ref="H100:AF100" si="56">SUM(H94:H99)</f>
        <v>0.73680000000000012</v>
      </c>
      <c r="I100" s="32">
        <f t="shared" si="56"/>
        <v>969.15724799999998</v>
      </c>
      <c r="J100" s="32">
        <f t="shared" si="56"/>
        <v>969.15724799999998</v>
      </c>
      <c r="K100" s="32">
        <f t="shared" si="56"/>
        <v>969.15724799999998</v>
      </c>
      <c r="L100" s="32">
        <f t="shared" si="56"/>
        <v>969.15724799999998</v>
      </c>
      <c r="M100" s="32">
        <f t="shared" si="56"/>
        <v>969.15724799999998</v>
      </c>
      <c r="N100" s="32">
        <f t="shared" si="56"/>
        <v>969.15724799999998</v>
      </c>
      <c r="O100" s="32">
        <f t="shared" si="56"/>
        <v>969.15724799999998</v>
      </c>
      <c r="P100" s="32">
        <f t="shared" si="56"/>
        <v>1033.7187880000001</v>
      </c>
      <c r="Q100" s="32">
        <f t="shared" si="56"/>
        <v>1205.5803879999999</v>
      </c>
      <c r="R100" s="32">
        <f t="shared" si="56"/>
        <v>1205.5803879999999</v>
      </c>
      <c r="S100" s="32">
        <f t="shared" si="56"/>
        <v>621.07369799999992</v>
      </c>
      <c r="T100" s="32">
        <f t="shared" si="56"/>
        <v>1205.5803879999999</v>
      </c>
      <c r="U100" s="32">
        <f t="shared" ref="U100" si="57">SUM(U94:U99)</f>
        <v>621.07369799999992</v>
      </c>
      <c r="V100" s="32">
        <f t="shared" si="56"/>
        <v>1205.5803879999999</v>
      </c>
      <c r="W100" s="32">
        <f t="shared" si="56"/>
        <v>1205.5803879999999</v>
      </c>
      <c r="X100" s="32">
        <f t="shared" si="56"/>
        <v>1033.7187880000001</v>
      </c>
      <c r="Y100" s="32">
        <f t="shared" si="56"/>
        <v>1033.7187880000001</v>
      </c>
      <c r="Z100" s="32">
        <f t="shared" si="56"/>
        <v>1033.7187880000001</v>
      </c>
      <c r="AA100" s="32">
        <f t="shared" si="56"/>
        <v>1033.7187880000001</v>
      </c>
      <c r="AB100" s="32">
        <f t="shared" si="56"/>
        <v>1033.7187880000001</v>
      </c>
      <c r="AC100" s="32">
        <f t="shared" si="56"/>
        <v>1033.7187880000001</v>
      </c>
      <c r="AD100" s="32">
        <f t="shared" si="56"/>
        <v>969.15724799999998</v>
      </c>
      <c r="AE100" s="32">
        <f t="shared" si="56"/>
        <v>502.86212799999998</v>
      </c>
      <c r="AF100" s="32">
        <f t="shared" si="56"/>
        <v>1563.6891979999998</v>
      </c>
    </row>
    <row r="101" spans="1:32" x14ac:dyDescent="0.2">
      <c r="A101" s="83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</row>
    <row r="102" spans="1:32" x14ac:dyDescent="0.2">
      <c r="A102" s="80" t="s">
        <v>100</v>
      </c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</row>
    <row r="103" spans="1:32" x14ac:dyDescent="0.2">
      <c r="A103" s="181" t="s">
        <v>110</v>
      </c>
      <c r="B103" s="182"/>
      <c r="C103" s="182"/>
      <c r="D103" s="182"/>
      <c r="E103" s="182"/>
      <c r="F103" s="182"/>
      <c r="G103" s="183"/>
      <c r="H103" s="65" t="s">
        <v>3</v>
      </c>
      <c r="I103" s="65" t="s">
        <v>1</v>
      </c>
      <c r="J103" s="111" t="s">
        <v>1</v>
      </c>
      <c r="K103" s="111" t="s">
        <v>1</v>
      </c>
      <c r="L103" s="111" t="s">
        <v>1</v>
      </c>
      <c r="M103" s="111" t="s">
        <v>1</v>
      </c>
      <c r="N103" s="111" t="s">
        <v>1</v>
      </c>
      <c r="O103" s="111" t="s">
        <v>1</v>
      </c>
      <c r="P103" s="111" t="s">
        <v>1</v>
      </c>
      <c r="Q103" s="111" t="s">
        <v>1</v>
      </c>
      <c r="R103" s="111" t="s">
        <v>1</v>
      </c>
      <c r="S103" s="111" t="s">
        <v>1</v>
      </c>
      <c r="T103" s="111" t="s">
        <v>1</v>
      </c>
      <c r="U103" s="153" t="s">
        <v>1</v>
      </c>
      <c r="V103" s="111" t="s">
        <v>1</v>
      </c>
      <c r="W103" s="111" t="s">
        <v>1</v>
      </c>
      <c r="X103" s="111" t="s">
        <v>1</v>
      </c>
      <c r="Y103" s="111" t="s">
        <v>1</v>
      </c>
      <c r="Z103" s="111" t="s">
        <v>1</v>
      </c>
      <c r="AA103" s="111" t="s">
        <v>1</v>
      </c>
      <c r="AB103" s="111" t="s">
        <v>1</v>
      </c>
      <c r="AC103" s="111" t="s">
        <v>1</v>
      </c>
      <c r="AD103" s="111" t="s">
        <v>1</v>
      </c>
      <c r="AE103" s="111" t="s">
        <v>1</v>
      </c>
      <c r="AF103" s="111" t="s">
        <v>1</v>
      </c>
    </row>
    <row r="104" spans="1:32" x14ac:dyDescent="0.2">
      <c r="A104" s="65" t="s">
        <v>9</v>
      </c>
      <c r="B104" s="184" t="s">
        <v>23</v>
      </c>
      <c r="C104" s="184"/>
      <c r="D104" s="184"/>
      <c r="E104" s="184"/>
      <c r="F104" s="184"/>
      <c r="G104" s="184"/>
      <c r="H104" s="23">
        <v>0.1</v>
      </c>
      <c r="I104" s="30">
        <f t="shared" ref="I104:AF104" si="58">I131*$H104</f>
        <v>313.85372480000001</v>
      </c>
      <c r="J104" s="30">
        <f t="shared" si="58"/>
        <v>316.01372480000003</v>
      </c>
      <c r="K104" s="30">
        <f t="shared" si="58"/>
        <v>308.77372480000002</v>
      </c>
      <c r="L104" s="30">
        <f t="shared" si="58"/>
        <v>318.15572479999997</v>
      </c>
      <c r="M104" s="30">
        <f t="shared" si="58"/>
        <v>315.77172480000002</v>
      </c>
      <c r="N104" s="30">
        <f t="shared" si="58"/>
        <v>305.84172480000001</v>
      </c>
      <c r="O104" s="30">
        <f t="shared" si="58"/>
        <v>333.29972479999998</v>
      </c>
      <c r="P104" s="30">
        <f t="shared" si="58"/>
        <v>316.47487880000006</v>
      </c>
      <c r="Q104" s="30">
        <f t="shared" si="58"/>
        <v>390.9460388</v>
      </c>
      <c r="R104" s="30">
        <f t="shared" si="58"/>
        <v>371.33903880000003</v>
      </c>
      <c r="S104" s="30">
        <f t="shared" si="58"/>
        <v>224.70136979999998</v>
      </c>
      <c r="T104" s="30">
        <f t="shared" si="58"/>
        <v>377.0010388</v>
      </c>
      <c r="U104" s="30">
        <f t="shared" ref="U104" si="59">U131*$H104</f>
        <v>202.92136980000001</v>
      </c>
      <c r="V104" s="30">
        <f t="shared" si="58"/>
        <v>369.74203879999999</v>
      </c>
      <c r="W104" s="30">
        <f t="shared" si="58"/>
        <v>371.52303879999999</v>
      </c>
      <c r="X104" s="30">
        <f t="shared" si="58"/>
        <v>339.42087880000008</v>
      </c>
      <c r="Y104" s="30">
        <f t="shared" si="58"/>
        <v>347.98087880000003</v>
      </c>
      <c r="Z104" s="30">
        <f t="shared" si="58"/>
        <v>334.59987880000006</v>
      </c>
      <c r="AA104" s="30">
        <f t="shared" si="58"/>
        <v>326.88987880000008</v>
      </c>
      <c r="AB104" s="30">
        <f t="shared" si="58"/>
        <v>334.59987880000006</v>
      </c>
      <c r="AC104" s="30">
        <f t="shared" si="58"/>
        <v>376.31587880000006</v>
      </c>
      <c r="AD104" s="30">
        <f t="shared" si="58"/>
        <v>334.3157248</v>
      </c>
      <c r="AE104" s="30">
        <f t="shared" si="58"/>
        <v>237.12121280000002</v>
      </c>
      <c r="AF104" s="30">
        <f t="shared" si="58"/>
        <v>430.13291979999997</v>
      </c>
    </row>
    <row r="105" spans="1:32" x14ac:dyDescent="0.2">
      <c r="A105" s="65" t="s">
        <v>10</v>
      </c>
      <c r="B105" s="184" t="s">
        <v>5</v>
      </c>
      <c r="C105" s="184"/>
      <c r="D105" s="184"/>
      <c r="E105" s="184"/>
      <c r="F105" s="184"/>
      <c r="G105" s="184"/>
      <c r="H105" s="23">
        <v>0.06</v>
      </c>
      <c r="I105" s="30">
        <f t="shared" ref="I105:AF105" si="60">I131*$H105</f>
        <v>188.31223487999998</v>
      </c>
      <c r="J105" s="30">
        <f t="shared" si="60"/>
        <v>189.60823488</v>
      </c>
      <c r="K105" s="30">
        <f t="shared" si="60"/>
        <v>185.26423487999998</v>
      </c>
      <c r="L105" s="30">
        <f t="shared" si="60"/>
        <v>190.89343487999997</v>
      </c>
      <c r="M105" s="30">
        <f t="shared" si="60"/>
        <v>189.46303487999998</v>
      </c>
      <c r="N105" s="30">
        <f t="shared" si="60"/>
        <v>183.50503487999998</v>
      </c>
      <c r="O105" s="30">
        <f t="shared" si="60"/>
        <v>199.97983487999997</v>
      </c>
      <c r="P105" s="30">
        <f t="shared" si="60"/>
        <v>189.88492728</v>
      </c>
      <c r="Q105" s="30">
        <f t="shared" si="60"/>
        <v>234.56762327999999</v>
      </c>
      <c r="R105" s="30">
        <f t="shared" si="60"/>
        <v>222.80342327999998</v>
      </c>
      <c r="S105" s="30">
        <f t="shared" si="60"/>
        <v>134.82082187999998</v>
      </c>
      <c r="T105" s="30">
        <f t="shared" si="60"/>
        <v>226.20062327999997</v>
      </c>
      <c r="U105" s="30">
        <f t="shared" ref="U105" si="61">U131*$H105</f>
        <v>121.75282188</v>
      </c>
      <c r="V105" s="30">
        <f t="shared" si="60"/>
        <v>221.84522327999997</v>
      </c>
      <c r="W105" s="30">
        <f t="shared" si="60"/>
        <v>222.91382327999997</v>
      </c>
      <c r="X105" s="30">
        <f t="shared" si="60"/>
        <v>203.65252728000002</v>
      </c>
      <c r="Y105" s="30">
        <f t="shared" si="60"/>
        <v>208.78852728000001</v>
      </c>
      <c r="Z105" s="30">
        <f t="shared" si="60"/>
        <v>200.75992728</v>
      </c>
      <c r="AA105" s="30">
        <f t="shared" si="60"/>
        <v>196.13392728000002</v>
      </c>
      <c r="AB105" s="30">
        <f t="shared" si="60"/>
        <v>200.75992728</v>
      </c>
      <c r="AC105" s="30">
        <f t="shared" si="60"/>
        <v>225.78952728000004</v>
      </c>
      <c r="AD105" s="30">
        <f t="shared" si="60"/>
        <v>200.58943488</v>
      </c>
      <c r="AE105" s="30">
        <f t="shared" si="60"/>
        <v>142.27272768</v>
      </c>
      <c r="AF105" s="30">
        <f t="shared" si="60"/>
        <v>258.07975187999995</v>
      </c>
    </row>
    <row r="106" spans="1:32" x14ac:dyDescent="0.2">
      <c r="A106" s="178" t="s">
        <v>108</v>
      </c>
      <c r="B106" s="179"/>
      <c r="C106" s="179"/>
      <c r="D106" s="179"/>
      <c r="E106" s="179"/>
      <c r="F106" s="179"/>
      <c r="G106" s="180"/>
      <c r="H106" s="24">
        <f t="shared" ref="H106:AF106" si="62">SUM(H104:H105)</f>
        <v>0.16</v>
      </c>
      <c r="I106" s="19">
        <f t="shared" si="62"/>
        <v>502.16595968000001</v>
      </c>
      <c r="J106" s="19">
        <f t="shared" si="62"/>
        <v>505.62195968000003</v>
      </c>
      <c r="K106" s="19">
        <f t="shared" si="62"/>
        <v>494.03795967999997</v>
      </c>
      <c r="L106" s="19">
        <f t="shared" si="62"/>
        <v>509.04915967999995</v>
      </c>
      <c r="M106" s="19">
        <f t="shared" si="62"/>
        <v>505.23475968000002</v>
      </c>
      <c r="N106" s="19">
        <f t="shared" si="62"/>
        <v>489.34675967999999</v>
      </c>
      <c r="O106" s="19">
        <f t="shared" si="62"/>
        <v>533.27955967999992</v>
      </c>
      <c r="P106" s="19">
        <f t="shared" si="62"/>
        <v>506.35980608000006</v>
      </c>
      <c r="Q106" s="19">
        <f t="shared" si="62"/>
        <v>625.51366208000002</v>
      </c>
      <c r="R106" s="19">
        <f t="shared" si="62"/>
        <v>594.14246207999997</v>
      </c>
      <c r="S106" s="19">
        <f t="shared" si="62"/>
        <v>359.52219167999999</v>
      </c>
      <c r="T106" s="19">
        <f t="shared" si="62"/>
        <v>603.20166208000001</v>
      </c>
      <c r="U106" s="19">
        <f t="shared" ref="U106" si="63">SUM(U104:U105)</f>
        <v>324.67419168000004</v>
      </c>
      <c r="V106" s="19">
        <f t="shared" si="62"/>
        <v>591.58726207999996</v>
      </c>
      <c r="W106" s="19">
        <f t="shared" si="62"/>
        <v>594.43686207999997</v>
      </c>
      <c r="X106" s="19">
        <f t="shared" si="62"/>
        <v>543.07340608000004</v>
      </c>
      <c r="Y106" s="19">
        <f t="shared" si="62"/>
        <v>556.76940608000007</v>
      </c>
      <c r="Z106" s="19">
        <f t="shared" si="62"/>
        <v>535.35980608</v>
      </c>
      <c r="AA106" s="19">
        <f t="shared" si="62"/>
        <v>523.0238060800001</v>
      </c>
      <c r="AB106" s="19">
        <f t="shared" si="62"/>
        <v>535.35980608</v>
      </c>
      <c r="AC106" s="19">
        <f t="shared" si="62"/>
        <v>602.10540608000008</v>
      </c>
      <c r="AD106" s="19">
        <f t="shared" si="62"/>
        <v>534.90515968</v>
      </c>
      <c r="AE106" s="19">
        <f t="shared" si="62"/>
        <v>379.39394048000003</v>
      </c>
      <c r="AF106" s="19">
        <f t="shared" si="62"/>
        <v>688.21267167999986</v>
      </c>
    </row>
    <row r="107" spans="1:32" x14ac:dyDescent="0.2">
      <c r="A107" s="65" t="s">
        <v>11</v>
      </c>
      <c r="B107" s="185" t="s">
        <v>28</v>
      </c>
      <c r="C107" s="185"/>
      <c r="D107" s="185"/>
      <c r="E107" s="185"/>
      <c r="F107" s="185"/>
      <c r="G107" s="185"/>
      <c r="H107" s="24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</row>
    <row r="108" spans="1:32" x14ac:dyDescent="0.2">
      <c r="A108" s="65" t="s">
        <v>29</v>
      </c>
      <c r="B108" s="184" t="s">
        <v>103</v>
      </c>
      <c r="C108" s="184"/>
      <c r="D108" s="184"/>
      <c r="E108" s="184"/>
      <c r="F108" s="184"/>
      <c r="G108" s="184"/>
      <c r="H108" s="202">
        <v>7.6499999999999999E-2</v>
      </c>
      <c r="I108" s="192">
        <f t="shared" ref="I108:AF108" si="64">I121*$H108</f>
        <v>301.58478613968595</v>
      </c>
      <c r="J108" s="192">
        <f t="shared" si="64"/>
        <v>303.65985381700051</v>
      </c>
      <c r="K108" s="192">
        <f t="shared" si="64"/>
        <v>296.70319978343258</v>
      </c>
      <c r="L108" s="192">
        <f t="shared" si="64"/>
        <v>305.71835408770977</v>
      </c>
      <c r="M108" s="192">
        <f t="shared" si="64"/>
        <v>303.42791012452625</v>
      </c>
      <c r="N108" s="192">
        <f t="shared" si="64"/>
        <v>293.88591229020034</v>
      </c>
      <c r="O108" s="192">
        <f t="shared" si="64"/>
        <v>320.27033567948024</v>
      </c>
      <c r="P108" s="192">
        <f t="shared" si="64"/>
        <v>304.10303194369249</v>
      </c>
      <c r="Q108" s="192">
        <f t="shared" si="64"/>
        <v>375.66345966432056</v>
      </c>
      <c r="R108" s="192">
        <f t="shared" si="64"/>
        <v>356.8230048727666</v>
      </c>
      <c r="S108" s="192">
        <f t="shared" si="64"/>
        <v>215.91721169463997</v>
      </c>
      <c r="T108" s="192">
        <f t="shared" si="64"/>
        <v>362.26374120194913</v>
      </c>
      <c r="U108" s="192">
        <f t="shared" ref="U108" si="65">U121*$H108</f>
        <v>194.98843530048728</v>
      </c>
      <c r="V108" s="192">
        <f t="shared" si="64"/>
        <v>355.28803465078511</v>
      </c>
      <c r="W108" s="192">
        <f t="shared" si="64"/>
        <v>356.99944775311315</v>
      </c>
      <c r="X108" s="192">
        <f t="shared" si="64"/>
        <v>326.15259339469412</v>
      </c>
      <c r="Y108" s="192">
        <f t="shared" si="64"/>
        <v>334.37748240389828</v>
      </c>
      <c r="Z108" s="192">
        <f t="shared" si="64"/>
        <v>321.51951813752032</v>
      </c>
      <c r="AA108" s="192">
        <f t="shared" si="64"/>
        <v>314.11140227395776</v>
      </c>
      <c r="AB108" s="192">
        <f t="shared" si="64"/>
        <v>321.51951813752032</v>
      </c>
      <c r="AC108" s="192">
        <f t="shared" si="64"/>
        <v>361.6051867893882</v>
      </c>
      <c r="AD108" s="192">
        <f t="shared" si="64"/>
        <v>321.24698429886303</v>
      </c>
      <c r="AE108" s="192">
        <f t="shared" si="64"/>
        <v>227.85154304277205</v>
      </c>
      <c r="AF108" s="192">
        <f t="shared" si="64"/>
        <v>413.31868976719005</v>
      </c>
    </row>
    <row r="109" spans="1:32" x14ac:dyDescent="0.2">
      <c r="A109" s="65" t="s">
        <v>30</v>
      </c>
      <c r="B109" s="184" t="s">
        <v>104</v>
      </c>
      <c r="C109" s="184"/>
      <c r="D109" s="184"/>
      <c r="E109" s="184"/>
      <c r="F109" s="184"/>
      <c r="G109" s="184"/>
      <c r="H109" s="203"/>
      <c r="I109" s="193"/>
      <c r="J109" s="193"/>
      <c r="K109" s="193"/>
      <c r="L109" s="193"/>
      <c r="M109" s="193"/>
      <c r="N109" s="193"/>
      <c r="O109" s="193"/>
      <c r="P109" s="193"/>
      <c r="Q109" s="193"/>
      <c r="R109" s="193"/>
      <c r="S109" s="193"/>
      <c r="T109" s="193"/>
      <c r="U109" s="193"/>
      <c r="V109" s="193"/>
      <c r="W109" s="193"/>
      <c r="X109" s="193"/>
      <c r="Y109" s="193"/>
      <c r="Z109" s="193"/>
      <c r="AA109" s="193"/>
      <c r="AB109" s="193"/>
      <c r="AC109" s="193"/>
      <c r="AD109" s="193"/>
      <c r="AE109" s="193"/>
      <c r="AF109" s="193"/>
    </row>
    <row r="110" spans="1:32" x14ac:dyDescent="0.2">
      <c r="A110" s="65" t="s">
        <v>31</v>
      </c>
      <c r="B110" s="184" t="s">
        <v>286</v>
      </c>
      <c r="C110" s="184"/>
      <c r="D110" s="184"/>
      <c r="E110" s="184"/>
      <c r="F110" s="184"/>
      <c r="G110" s="184"/>
      <c r="H110" s="203"/>
      <c r="I110" s="193"/>
      <c r="J110" s="193"/>
      <c r="K110" s="193"/>
      <c r="L110" s="193"/>
      <c r="M110" s="193"/>
      <c r="N110" s="193"/>
      <c r="O110" s="193"/>
      <c r="P110" s="193"/>
      <c r="Q110" s="193"/>
      <c r="R110" s="193"/>
      <c r="S110" s="193"/>
      <c r="T110" s="193"/>
      <c r="U110" s="193"/>
      <c r="V110" s="193"/>
      <c r="W110" s="193"/>
      <c r="X110" s="193"/>
      <c r="Y110" s="193"/>
      <c r="Z110" s="193"/>
      <c r="AA110" s="193"/>
      <c r="AB110" s="193"/>
      <c r="AC110" s="193"/>
      <c r="AD110" s="193"/>
      <c r="AE110" s="193"/>
      <c r="AF110" s="193"/>
    </row>
    <row r="111" spans="1:32" x14ac:dyDescent="0.2">
      <c r="A111" s="65" t="s">
        <v>101</v>
      </c>
      <c r="B111" s="184" t="s">
        <v>105</v>
      </c>
      <c r="C111" s="184"/>
      <c r="D111" s="184"/>
      <c r="E111" s="184"/>
      <c r="F111" s="184"/>
      <c r="G111" s="184"/>
      <c r="H111" s="203"/>
      <c r="I111" s="193"/>
      <c r="J111" s="193"/>
      <c r="K111" s="193"/>
      <c r="L111" s="193"/>
      <c r="M111" s="193"/>
      <c r="N111" s="193"/>
      <c r="O111" s="193"/>
      <c r="P111" s="193"/>
      <c r="Q111" s="193"/>
      <c r="R111" s="193"/>
      <c r="S111" s="193"/>
      <c r="T111" s="193"/>
      <c r="U111" s="193"/>
      <c r="V111" s="193"/>
      <c r="W111" s="193"/>
      <c r="X111" s="193"/>
      <c r="Y111" s="193"/>
      <c r="Z111" s="193"/>
      <c r="AA111" s="193"/>
      <c r="AB111" s="193"/>
      <c r="AC111" s="193"/>
      <c r="AD111" s="193"/>
      <c r="AE111" s="193"/>
      <c r="AF111" s="193"/>
    </row>
    <row r="112" spans="1:32" x14ac:dyDescent="0.2">
      <c r="A112" s="65" t="s">
        <v>102</v>
      </c>
      <c r="B112" s="184" t="s">
        <v>286</v>
      </c>
      <c r="C112" s="184"/>
      <c r="D112" s="184"/>
      <c r="E112" s="184"/>
      <c r="F112" s="184"/>
      <c r="G112" s="184"/>
      <c r="H112" s="204"/>
      <c r="I112" s="194"/>
      <c r="J112" s="194"/>
      <c r="K112" s="194"/>
      <c r="L112" s="194"/>
      <c r="M112" s="194"/>
      <c r="N112" s="194"/>
      <c r="O112" s="194"/>
      <c r="P112" s="194"/>
      <c r="Q112" s="194"/>
      <c r="R112" s="194"/>
      <c r="S112" s="194"/>
      <c r="T112" s="194"/>
      <c r="U112" s="194"/>
      <c r="V112" s="194"/>
      <c r="W112" s="194"/>
      <c r="X112" s="194"/>
      <c r="Y112" s="194"/>
      <c r="Z112" s="194"/>
      <c r="AA112" s="194"/>
      <c r="AB112" s="194"/>
      <c r="AC112" s="194"/>
      <c r="AD112" s="194"/>
      <c r="AE112" s="194"/>
      <c r="AF112" s="194"/>
    </row>
    <row r="113" spans="1:32" x14ac:dyDescent="0.2">
      <c r="A113" s="174" t="s">
        <v>106</v>
      </c>
      <c r="B113" s="174"/>
      <c r="C113" s="174"/>
      <c r="D113" s="174"/>
      <c r="E113" s="174"/>
      <c r="F113" s="174"/>
      <c r="G113" s="174"/>
      <c r="H113" s="25">
        <f t="shared" ref="H113:AF113" si="66">SUM(H108)</f>
        <v>7.6499999999999999E-2</v>
      </c>
      <c r="I113" s="18">
        <f t="shared" si="66"/>
        <v>301.58478613968595</v>
      </c>
      <c r="J113" s="18">
        <f t="shared" si="66"/>
        <v>303.65985381700051</v>
      </c>
      <c r="K113" s="18">
        <f t="shared" si="66"/>
        <v>296.70319978343258</v>
      </c>
      <c r="L113" s="18">
        <f t="shared" si="66"/>
        <v>305.71835408770977</v>
      </c>
      <c r="M113" s="18">
        <f t="shared" si="66"/>
        <v>303.42791012452625</v>
      </c>
      <c r="N113" s="18">
        <f t="shared" si="66"/>
        <v>293.88591229020034</v>
      </c>
      <c r="O113" s="18">
        <f t="shared" si="66"/>
        <v>320.27033567948024</v>
      </c>
      <c r="P113" s="18">
        <f t="shared" si="66"/>
        <v>304.10303194369249</v>
      </c>
      <c r="Q113" s="18">
        <f t="shared" si="66"/>
        <v>375.66345966432056</v>
      </c>
      <c r="R113" s="18">
        <f t="shared" si="66"/>
        <v>356.8230048727666</v>
      </c>
      <c r="S113" s="18">
        <f t="shared" si="66"/>
        <v>215.91721169463997</v>
      </c>
      <c r="T113" s="18">
        <f t="shared" si="66"/>
        <v>362.26374120194913</v>
      </c>
      <c r="U113" s="18">
        <f t="shared" ref="U113" si="67">SUM(U108)</f>
        <v>194.98843530048728</v>
      </c>
      <c r="V113" s="18">
        <f t="shared" si="66"/>
        <v>355.28803465078511</v>
      </c>
      <c r="W113" s="18">
        <f t="shared" si="66"/>
        <v>356.99944775311315</v>
      </c>
      <c r="X113" s="18">
        <f t="shared" si="66"/>
        <v>326.15259339469412</v>
      </c>
      <c r="Y113" s="18">
        <f t="shared" si="66"/>
        <v>334.37748240389828</v>
      </c>
      <c r="Z113" s="18">
        <f t="shared" si="66"/>
        <v>321.51951813752032</v>
      </c>
      <c r="AA113" s="18">
        <f t="shared" si="66"/>
        <v>314.11140227395776</v>
      </c>
      <c r="AB113" s="18">
        <f t="shared" si="66"/>
        <v>321.51951813752032</v>
      </c>
      <c r="AC113" s="18">
        <f t="shared" si="66"/>
        <v>361.6051867893882</v>
      </c>
      <c r="AD113" s="18">
        <f t="shared" si="66"/>
        <v>321.24698429886303</v>
      </c>
      <c r="AE113" s="18">
        <f t="shared" si="66"/>
        <v>227.85154304277205</v>
      </c>
      <c r="AF113" s="18">
        <f t="shared" si="66"/>
        <v>413.31868976719005</v>
      </c>
    </row>
    <row r="114" spans="1:32" x14ac:dyDescent="0.2">
      <c r="A114" s="174" t="s">
        <v>107</v>
      </c>
      <c r="B114" s="174"/>
      <c r="C114" s="174"/>
      <c r="D114" s="174"/>
      <c r="E114" s="174"/>
      <c r="F114" s="174"/>
      <c r="G114" s="174"/>
      <c r="H114" s="24">
        <f t="shared" ref="H114:AF114" si="68">H106+H113</f>
        <v>0.23649999999999999</v>
      </c>
      <c r="I114" s="18">
        <f t="shared" si="68"/>
        <v>803.75074581968602</v>
      </c>
      <c r="J114" s="18">
        <f t="shared" si="68"/>
        <v>809.28181349700048</v>
      </c>
      <c r="K114" s="18">
        <f t="shared" si="68"/>
        <v>790.7411594634325</v>
      </c>
      <c r="L114" s="18">
        <f t="shared" si="68"/>
        <v>814.76751376770972</v>
      </c>
      <c r="M114" s="18">
        <f t="shared" si="68"/>
        <v>808.66266980452633</v>
      </c>
      <c r="N114" s="18">
        <f t="shared" si="68"/>
        <v>783.23267197020027</v>
      </c>
      <c r="O114" s="18">
        <f t="shared" si="68"/>
        <v>853.54989535948016</v>
      </c>
      <c r="P114" s="18">
        <f t="shared" si="68"/>
        <v>810.46283802369248</v>
      </c>
      <c r="Q114" s="18">
        <f t="shared" si="68"/>
        <v>1001.1771217443206</v>
      </c>
      <c r="R114" s="18">
        <f t="shared" si="68"/>
        <v>950.96546695276652</v>
      </c>
      <c r="S114" s="18">
        <f t="shared" si="68"/>
        <v>575.43940337463994</v>
      </c>
      <c r="T114" s="18">
        <f t="shared" si="68"/>
        <v>965.46540328194919</v>
      </c>
      <c r="U114" s="18">
        <f t="shared" ref="U114" si="69">U106+U113</f>
        <v>519.66262698048729</v>
      </c>
      <c r="V114" s="18">
        <f t="shared" si="68"/>
        <v>946.87529673078507</v>
      </c>
      <c r="W114" s="18">
        <f t="shared" si="68"/>
        <v>951.43630983311311</v>
      </c>
      <c r="X114" s="18">
        <f t="shared" si="68"/>
        <v>869.22599947469416</v>
      </c>
      <c r="Y114" s="18">
        <f t="shared" si="68"/>
        <v>891.14688848389835</v>
      </c>
      <c r="Z114" s="18">
        <f t="shared" si="68"/>
        <v>856.87932421752032</v>
      </c>
      <c r="AA114" s="18">
        <f t="shared" si="68"/>
        <v>837.13520835395786</v>
      </c>
      <c r="AB114" s="18">
        <f t="shared" si="68"/>
        <v>856.87932421752032</v>
      </c>
      <c r="AC114" s="18">
        <f t="shared" si="68"/>
        <v>963.71059286938828</v>
      </c>
      <c r="AD114" s="18">
        <f t="shared" si="68"/>
        <v>856.15214397886302</v>
      </c>
      <c r="AE114" s="18">
        <f t="shared" si="68"/>
        <v>607.24548352277202</v>
      </c>
      <c r="AF114" s="18">
        <f t="shared" si="68"/>
        <v>1101.53136144719</v>
      </c>
    </row>
    <row r="115" spans="1:32" x14ac:dyDescent="0.2">
      <c r="A115" s="70"/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</row>
    <row r="116" spans="1:32" x14ac:dyDescent="0.2">
      <c r="A116" s="6" t="s">
        <v>32</v>
      </c>
      <c r="B116" s="205" t="s">
        <v>33</v>
      </c>
      <c r="C116" s="205"/>
      <c r="D116" s="205"/>
      <c r="E116" s="205"/>
      <c r="F116" s="205"/>
      <c r="G116" s="205"/>
      <c r="H116" s="7">
        <f>TRUNC(H108+H111+H112,4)</f>
        <v>7.6499999999999999E-2</v>
      </c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</row>
    <row r="117" spans="1:32" x14ac:dyDescent="0.2">
      <c r="A117" s="9"/>
      <c r="B117" s="206">
        <v>100</v>
      </c>
      <c r="C117" s="206"/>
      <c r="D117" s="206"/>
      <c r="E117" s="206"/>
      <c r="F117" s="206"/>
      <c r="G117" s="206"/>
      <c r="H117" s="10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</row>
    <row r="118" spans="1:32" x14ac:dyDescent="0.2">
      <c r="A118" s="12"/>
      <c r="B118" s="67"/>
      <c r="C118" s="67"/>
      <c r="D118" s="67"/>
      <c r="E118" s="67"/>
      <c r="F118" s="67"/>
      <c r="G118" s="67"/>
      <c r="H118" s="10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</row>
    <row r="119" spans="1:32" x14ac:dyDescent="0.2">
      <c r="A119" s="9" t="s">
        <v>34</v>
      </c>
      <c r="B119" s="206" t="s">
        <v>111</v>
      </c>
      <c r="C119" s="206"/>
      <c r="D119" s="206"/>
      <c r="E119" s="206"/>
      <c r="F119" s="206"/>
      <c r="G119" s="206"/>
      <c r="H119" s="10"/>
      <c r="I119" s="34">
        <f t="shared" ref="I119:AF119" si="70">TRUNC(I131+I104+I105,2)</f>
        <v>3640.7</v>
      </c>
      <c r="J119" s="34">
        <f t="shared" si="70"/>
        <v>3665.75</v>
      </c>
      <c r="K119" s="34">
        <f t="shared" si="70"/>
        <v>3581.77</v>
      </c>
      <c r="L119" s="34">
        <f t="shared" si="70"/>
        <v>3690.6</v>
      </c>
      <c r="M119" s="34">
        <f t="shared" si="70"/>
        <v>3662.95</v>
      </c>
      <c r="N119" s="34">
        <f t="shared" si="70"/>
        <v>3547.76</v>
      </c>
      <c r="O119" s="34">
        <f t="shared" si="70"/>
        <v>3866.27</v>
      </c>
      <c r="P119" s="34">
        <f t="shared" si="70"/>
        <v>3671.1</v>
      </c>
      <c r="Q119" s="34">
        <f t="shared" si="70"/>
        <v>4534.97</v>
      </c>
      <c r="R119" s="34">
        <f t="shared" si="70"/>
        <v>4307.53</v>
      </c>
      <c r="S119" s="34">
        <f t="shared" si="70"/>
        <v>2606.5300000000002</v>
      </c>
      <c r="T119" s="34">
        <f t="shared" si="70"/>
        <v>4373.21</v>
      </c>
      <c r="U119" s="34">
        <f t="shared" ref="U119" si="71">TRUNC(U131+U104+U105,2)</f>
        <v>2353.88</v>
      </c>
      <c r="V119" s="34">
        <f t="shared" si="70"/>
        <v>4289</v>
      </c>
      <c r="W119" s="34">
        <f t="shared" si="70"/>
        <v>4309.66</v>
      </c>
      <c r="X119" s="34">
        <f t="shared" si="70"/>
        <v>3937.28</v>
      </c>
      <c r="Y119" s="34">
        <f t="shared" si="70"/>
        <v>4036.57</v>
      </c>
      <c r="Z119" s="34">
        <f t="shared" si="70"/>
        <v>3881.35</v>
      </c>
      <c r="AA119" s="34">
        <f t="shared" si="70"/>
        <v>3791.92</v>
      </c>
      <c r="AB119" s="34">
        <f t="shared" si="70"/>
        <v>3881.35</v>
      </c>
      <c r="AC119" s="34">
        <f t="shared" si="70"/>
        <v>4365.26</v>
      </c>
      <c r="AD119" s="34">
        <f t="shared" si="70"/>
        <v>3878.06</v>
      </c>
      <c r="AE119" s="34">
        <f t="shared" si="70"/>
        <v>2750.6</v>
      </c>
      <c r="AF119" s="34">
        <f t="shared" si="70"/>
        <v>4989.54</v>
      </c>
    </row>
    <row r="120" spans="1:32" x14ac:dyDescent="0.2">
      <c r="A120" s="9"/>
      <c r="B120" s="67"/>
      <c r="C120" s="67"/>
      <c r="D120" s="67"/>
      <c r="E120" s="67"/>
      <c r="F120" s="67"/>
      <c r="G120" s="67"/>
      <c r="H120" s="10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</row>
    <row r="121" spans="1:32" x14ac:dyDescent="0.2">
      <c r="A121" s="9" t="s">
        <v>35</v>
      </c>
      <c r="B121" s="206" t="s">
        <v>36</v>
      </c>
      <c r="C121" s="206"/>
      <c r="D121" s="206"/>
      <c r="E121" s="206"/>
      <c r="F121" s="206"/>
      <c r="G121" s="206"/>
      <c r="H121" s="10"/>
      <c r="I121" s="34">
        <f t="shared" ref="I121:AF121" si="72">I119/(1-$H116)</f>
        <v>3942.2847861396858</v>
      </c>
      <c r="J121" s="34">
        <f t="shared" si="72"/>
        <v>3969.4098538170006</v>
      </c>
      <c r="K121" s="34">
        <f t="shared" si="72"/>
        <v>3878.4731997834328</v>
      </c>
      <c r="L121" s="34">
        <f t="shared" si="72"/>
        <v>3996.3183540877098</v>
      </c>
      <c r="M121" s="34">
        <f t="shared" si="72"/>
        <v>3966.3779101245259</v>
      </c>
      <c r="N121" s="34">
        <f t="shared" si="72"/>
        <v>3841.6459122902006</v>
      </c>
      <c r="O121" s="34">
        <f t="shared" si="72"/>
        <v>4186.5403356794804</v>
      </c>
      <c r="P121" s="34">
        <f t="shared" si="72"/>
        <v>3975.2030319436926</v>
      </c>
      <c r="Q121" s="34">
        <f t="shared" si="72"/>
        <v>4910.633459664321</v>
      </c>
      <c r="R121" s="34">
        <f t="shared" si="72"/>
        <v>4664.3530048727662</v>
      </c>
      <c r="S121" s="34">
        <f t="shared" si="72"/>
        <v>2822.4472116946404</v>
      </c>
      <c r="T121" s="34">
        <f t="shared" si="72"/>
        <v>4735.4737412019495</v>
      </c>
      <c r="U121" s="34">
        <f t="shared" ref="U121" si="73">U119/(1-$H116)</f>
        <v>2548.8684353004874</v>
      </c>
      <c r="V121" s="34">
        <f t="shared" si="72"/>
        <v>4644.2880346507854</v>
      </c>
      <c r="W121" s="34">
        <f t="shared" si="72"/>
        <v>4666.6594477531135</v>
      </c>
      <c r="X121" s="34">
        <f t="shared" si="72"/>
        <v>4263.4325933946948</v>
      </c>
      <c r="Y121" s="34">
        <f t="shared" si="72"/>
        <v>4370.9474824038989</v>
      </c>
      <c r="Z121" s="34">
        <f t="shared" si="72"/>
        <v>4202.8695181375206</v>
      </c>
      <c r="AA121" s="34">
        <f t="shared" si="72"/>
        <v>4106.0314022739576</v>
      </c>
      <c r="AB121" s="34">
        <f t="shared" si="72"/>
        <v>4202.8695181375206</v>
      </c>
      <c r="AC121" s="34">
        <f t="shared" si="72"/>
        <v>4726.8651867893886</v>
      </c>
      <c r="AD121" s="34">
        <f t="shared" si="72"/>
        <v>4199.3069842988634</v>
      </c>
      <c r="AE121" s="34">
        <f t="shared" si="72"/>
        <v>2978.4515430427718</v>
      </c>
      <c r="AF121" s="34">
        <f t="shared" si="72"/>
        <v>5402.8586897671903</v>
      </c>
    </row>
    <row r="122" spans="1:32" x14ac:dyDescent="0.2">
      <c r="A122" s="9"/>
      <c r="B122" s="67"/>
      <c r="C122" s="67"/>
      <c r="D122" s="67"/>
      <c r="E122" s="67"/>
      <c r="F122" s="67"/>
      <c r="G122" s="67"/>
      <c r="H122" s="10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</row>
    <row r="123" spans="1:32" x14ac:dyDescent="0.2">
      <c r="A123" s="13"/>
      <c r="B123" s="207" t="s">
        <v>37</v>
      </c>
      <c r="C123" s="207"/>
      <c r="D123" s="207"/>
      <c r="E123" s="207"/>
      <c r="F123" s="207"/>
      <c r="G123" s="207"/>
      <c r="H123" s="14"/>
      <c r="I123" s="35">
        <f t="shared" ref="I123:AF123" si="74">TRUNC(I121-I119,2)</f>
        <v>301.58</v>
      </c>
      <c r="J123" s="35">
        <f t="shared" si="74"/>
        <v>303.64999999999998</v>
      </c>
      <c r="K123" s="35">
        <f t="shared" si="74"/>
        <v>296.7</v>
      </c>
      <c r="L123" s="35">
        <f t="shared" si="74"/>
        <v>305.70999999999998</v>
      </c>
      <c r="M123" s="35">
        <f t="shared" si="74"/>
        <v>303.42</v>
      </c>
      <c r="N123" s="35">
        <f t="shared" si="74"/>
        <v>293.88</v>
      </c>
      <c r="O123" s="35">
        <f t="shared" si="74"/>
        <v>320.27</v>
      </c>
      <c r="P123" s="35">
        <f t="shared" si="74"/>
        <v>304.10000000000002</v>
      </c>
      <c r="Q123" s="35">
        <f t="shared" si="74"/>
        <v>375.66</v>
      </c>
      <c r="R123" s="35">
        <f t="shared" si="74"/>
        <v>356.82</v>
      </c>
      <c r="S123" s="35">
        <f t="shared" si="74"/>
        <v>215.91</v>
      </c>
      <c r="T123" s="35">
        <f t="shared" si="74"/>
        <v>362.26</v>
      </c>
      <c r="U123" s="35">
        <f t="shared" ref="U123" si="75">TRUNC(U121-U119,2)</f>
        <v>194.98</v>
      </c>
      <c r="V123" s="35">
        <f t="shared" si="74"/>
        <v>355.28</v>
      </c>
      <c r="W123" s="35">
        <f t="shared" si="74"/>
        <v>356.99</v>
      </c>
      <c r="X123" s="35">
        <f t="shared" si="74"/>
        <v>326.14999999999998</v>
      </c>
      <c r="Y123" s="35">
        <f t="shared" si="74"/>
        <v>334.37</v>
      </c>
      <c r="Z123" s="35">
        <f t="shared" si="74"/>
        <v>321.51</v>
      </c>
      <c r="AA123" s="35">
        <f t="shared" si="74"/>
        <v>314.11</v>
      </c>
      <c r="AB123" s="35">
        <f t="shared" si="74"/>
        <v>321.51</v>
      </c>
      <c r="AC123" s="35">
        <f t="shared" si="74"/>
        <v>361.6</v>
      </c>
      <c r="AD123" s="35">
        <f t="shared" si="74"/>
        <v>321.24</v>
      </c>
      <c r="AE123" s="35">
        <f t="shared" si="74"/>
        <v>227.85</v>
      </c>
      <c r="AF123" s="35">
        <f t="shared" si="74"/>
        <v>413.31</v>
      </c>
    </row>
    <row r="124" spans="1:32" x14ac:dyDescent="0.2">
      <c r="A124" s="70"/>
      <c r="B124" s="70"/>
      <c r="C124" s="70"/>
      <c r="D124" s="70"/>
      <c r="E124" s="70"/>
      <c r="F124" s="70"/>
      <c r="G124" s="70"/>
      <c r="H124" s="70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</row>
    <row r="125" spans="1:32" x14ac:dyDescent="0.2">
      <c r="A125" s="94" t="s">
        <v>109</v>
      </c>
      <c r="B125" s="94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4"/>
      <c r="AD125" s="94"/>
      <c r="AE125" s="94"/>
      <c r="AF125" s="94"/>
    </row>
    <row r="126" spans="1:32" x14ac:dyDescent="0.2">
      <c r="A126" s="178" t="s">
        <v>24</v>
      </c>
      <c r="B126" s="179"/>
      <c r="C126" s="179"/>
      <c r="D126" s="179"/>
      <c r="E126" s="179"/>
      <c r="F126" s="179"/>
      <c r="G126" s="180"/>
      <c r="H126" s="27" t="s">
        <v>3</v>
      </c>
      <c r="I126" s="65" t="s">
        <v>1</v>
      </c>
      <c r="J126" s="111" t="s">
        <v>1</v>
      </c>
      <c r="K126" s="111" t="s">
        <v>1</v>
      </c>
      <c r="L126" s="111" t="s">
        <v>1</v>
      </c>
      <c r="M126" s="111" t="s">
        <v>1</v>
      </c>
      <c r="N126" s="111" t="s">
        <v>1</v>
      </c>
      <c r="O126" s="111" t="s">
        <v>1</v>
      </c>
      <c r="P126" s="111" t="s">
        <v>1</v>
      </c>
      <c r="Q126" s="111" t="s">
        <v>1</v>
      </c>
      <c r="R126" s="111" t="s">
        <v>1</v>
      </c>
      <c r="S126" s="111" t="s">
        <v>1</v>
      </c>
      <c r="T126" s="111" t="s">
        <v>1</v>
      </c>
      <c r="U126" s="153" t="s">
        <v>1</v>
      </c>
      <c r="V126" s="111" t="s">
        <v>1</v>
      </c>
      <c r="W126" s="111" t="s">
        <v>1</v>
      </c>
      <c r="X126" s="111" t="s">
        <v>1</v>
      </c>
      <c r="Y126" s="111" t="s">
        <v>1</v>
      </c>
      <c r="Z126" s="111" t="s">
        <v>1</v>
      </c>
      <c r="AA126" s="111" t="s">
        <v>1</v>
      </c>
      <c r="AB126" s="111" t="s">
        <v>1</v>
      </c>
      <c r="AC126" s="111" t="s">
        <v>1</v>
      </c>
      <c r="AD126" s="111" t="s">
        <v>1</v>
      </c>
      <c r="AE126" s="111" t="s">
        <v>1</v>
      </c>
      <c r="AF126" s="111" t="s">
        <v>1</v>
      </c>
    </row>
    <row r="127" spans="1:32" x14ac:dyDescent="0.2">
      <c r="A127" s="26" t="s">
        <v>9</v>
      </c>
      <c r="B127" s="208" t="str">
        <f>A18</f>
        <v>1 - COMPOSIÇÃO DA REMUNERAÇÃO</v>
      </c>
      <c r="C127" s="172"/>
      <c r="D127" s="172"/>
      <c r="E127" s="172"/>
      <c r="F127" s="172"/>
      <c r="G127" s="173"/>
      <c r="H127" s="28">
        <f>I127/I133</f>
        <v>0.33365463640329956</v>
      </c>
      <c r="I127" s="31">
        <f t="shared" ref="I127:AF127" si="76">I27</f>
        <v>1315.36</v>
      </c>
      <c r="J127" s="31">
        <f t="shared" si="76"/>
        <v>1315.36</v>
      </c>
      <c r="K127" s="31">
        <f t="shared" si="76"/>
        <v>1315.36</v>
      </c>
      <c r="L127" s="31">
        <f t="shared" si="76"/>
        <v>1315.36</v>
      </c>
      <c r="M127" s="31">
        <f t="shared" si="76"/>
        <v>1315.36</v>
      </c>
      <c r="N127" s="31">
        <f t="shared" si="76"/>
        <v>1315.36</v>
      </c>
      <c r="O127" s="31">
        <f t="shared" si="76"/>
        <v>1315.36</v>
      </c>
      <c r="P127" s="31">
        <f t="shared" si="76"/>
        <v>1406.42</v>
      </c>
      <c r="Q127" s="31">
        <f t="shared" si="76"/>
        <v>1648.82</v>
      </c>
      <c r="R127" s="31">
        <f t="shared" si="76"/>
        <v>1648.82</v>
      </c>
      <c r="S127" s="31">
        <f t="shared" si="76"/>
        <v>824.41</v>
      </c>
      <c r="T127" s="31">
        <f t="shared" si="76"/>
        <v>1648.82</v>
      </c>
      <c r="U127" s="31">
        <f t="shared" ref="U127" si="77">U27</f>
        <v>824.41</v>
      </c>
      <c r="V127" s="31">
        <f t="shared" si="76"/>
        <v>1648.82</v>
      </c>
      <c r="W127" s="31">
        <f t="shared" si="76"/>
        <v>1648.82</v>
      </c>
      <c r="X127" s="31">
        <f t="shared" si="76"/>
        <v>1406.42</v>
      </c>
      <c r="Y127" s="31">
        <f t="shared" si="76"/>
        <v>1406.42</v>
      </c>
      <c r="Z127" s="31">
        <f t="shared" si="76"/>
        <v>1406.42</v>
      </c>
      <c r="AA127" s="31">
        <f t="shared" si="76"/>
        <v>1406.42</v>
      </c>
      <c r="AB127" s="31">
        <f t="shared" si="76"/>
        <v>1406.42</v>
      </c>
      <c r="AC127" s="31">
        <f t="shared" si="76"/>
        <v>1406.42</v>
      </c>
      <c r="AD127" s="31">
        <f t="shared" si="76"/>
        <v>1315.36</v>
      </c>
      <c r="AE127" s="31">
        <f t="shared" si="76"/>
        <v>657.68</v>
      </c>
      <c r="AF127" s="31">
        <f t="shared" si="76"/>
        <v>2153.91</v>
      </c>
    </row>
    <row r="128" spans="1:32" x14ac:dyDescent="0.2">
      <c r="A128" s="26" t="s">
        <v>10</v>
      </c>
      <c r="B128" s="209" t="str">
        <f>A29</f>
        <v>2 - Benefícios Mensais e Diários</v>
      </c>
      <c r="C128" s="210"/>
      <c r="D128" s="210"/>
      <c r="E128" s="210"/>
      <c r="F128" s="210"/>
      <c r="G128" s="211"/>
      <c r="H128" s="28">
        <f>I128/I133</f>
        <v>0.14016508213521109</v>
      </c>
      <c r="I128" s="31">
        <f t="shared" ref="I128:AF128" si="78">I36</f>
        <v>552.57000000000005</v>
      </c>
      <c r="J128" s="31">
        <f t="shared" si="78"/>
        <v>552.57000000000005</v>
      </c>
      <c r="K128" s="31">
        <f t="shared" si="78"/>
        <v>552.57000000000005</v>
      </c>
      <c r="L128" s="31">
        <f t="shared" si="78"/>
        <v>552.57000000000005</v>
      </c>
      <c r="M128" s="31">
        <f t="shared" si="78"/>
        <v>552.57000000000005</v>
      </c>
      <c r="N128" s="31">
        <f t="shared" si="78"/>
        <v>552.57000000000005</v>
      </c>
      <c r="O128" s="31">
        <f t="shared" si="78"/>
        <v>552.57000000000005</v>
      </c>
      <c r="P128" s="31">
        <f t="shared" si="78"/>
        <v>552.57000000000005</v>
      </c>
      <c r="Q128" s="31">
        <f t="shared" si="78"/>
        <v>552.57000000000005</v>
      </c>
      <c r="R128" s="31">
        <f t="shared" si="78"/>
        <v>552.57000000000005</v>
      </c>
      <c r="S128" s="31">
        <f t="shared" si="78"/>
        <v>552.57000000000005</v>
      </c>
      <c r="T128" s="31">
        <f t="shared" si="78"/>
        <v>552.57000000000005</v>
      </c>
      <c r="U128" s="31">
        <f t="shared" ref="U128" si="79">U36</f>
        <v>552.57000000000005</v>
      </c>
      <c r="V128" s="31">
        <f t="shared" si="78"/>
        <v>552.57000000000005</v>
      </c>
      <c r="W128" s="31">
        <f t="shared" si="78"/>
        <v>552.57000000000005</v>
      </c>
      <c r="X128" s="31">
        <f t="shared" si="78"/>
        <v>552.57000000000005</v>
      </c>
      <c r="Y128" s="31">
        <f t="shared" si="78"/>
        <v>552.57000000000005</v>
      </c>
      <c r="Z128" s="31">
        <f t="shared" si="78"/>
        <v>552.57000000000005</v>
      </c>
      <c r="AA128" s="31">
        <f t="shared" si="78"/>
        <v>552.57000000000005</v>
      </c>
      <c r="AB128" s="31">
        <f t="shared" si="78"/>
        <v>552.57000000000005</v>
      </c>
      <c r="AC128" s="31">
        <f t="shared" si="78"/>
        <v>552.57000000000005</v>
      </c>
      <c r="AD128" s="31">
        <f t="shared" si="78"/>
        <v>552.57000000000005</v>
      </c>
      <c r="AE128" s="31">
        <f t="shared" si="78"/>
        <v>552.57000000000005</v>
      </c>
      <c r="AF128" s="31">
        <f t="shared" si="78"/>
        <v>552.57000000000005</v>
      </c>
    </row>
    <row r="129" spans="1:33" x14ac:dyDescent="0.2">
      <c r="A129" s="26" t="s">
        <v>11</v>
      </c>
      <c r="B129" s="208" t="str">
        <f>A39</f>
        <v>3 - INSUMOS DIVERSOS</v>
      </c>
      <c r="C129" s="172"/>
      <c r="D129" s="172"/>
      <c r="E129" s="172"/>
      <c r="F129" s="172"/>
      <c r="G129" s="173"/>
      <c r="H129" s="28">
        <f>I129/I133</f>
        <v>7.6465902980001416E-2</v>
      </c>
      <c r="I129" s="31">
        <f t="shared" ref="I129:AF129" si="80">I45</f>
        <v>301.45</v>
      </c>
      <c r="J129" s="31">
        <f t="shared" si="80"/>
        <v>323.05</v>
      </c>
      <c r="K129" s="31">
        <f t="shared" si="80"/>
        <v>250.65</v>
      </c>
      <c r="L129" s="31">
        <f t="shared" si="80"/>
        <v>344.47</v>
      </c>
      <c r="M129" s="31">
        <f t="shared" si="80"/>
        <v>320.63</v>
      </c>
      <c r="N129" s="31">
        <f t="shared" si="80"/>
        <v>221.33</v>
      </c>
      <c r="O129" s="31">
        <f t="shared" si="80"/>
        <v>495.91</v>
      </c>
      <c r="P129" s="31">
        <f t="shared" si="80"/>
        <v>172.04</v>
      </c>
      <c r="Q129" s="31">
        <f t="shared" si="80"/>
        <v>502.49</v>
      </c>
      <c r="R129" s="31">
        <f t="shared" si="80"/>
        <v>306.42</v>
      </c>
      <c r="S129" s="31">
        <f t="shared" si="80"/>
        <v>248.96</v>
      </c>
      <c r="T129" s="31">
        <f t="shared" si="80"/>
        <v>363.04</v>
      </c>
      <c r="U129" s="31">
        <f t="shared" ref="U129" si="81">U45</f>
        <v>31.16</v>
      </c>
      <c r="V129" s="31">
        <f t="shared" si="80"/>
        <v>290.45</v>
      </c>
      <c r="W129" s="31">
        <f t="shared" si="80"/>
        <v>308.26</v>
      </c>
      <c r="X129" s="31">
        <f t="shared" si="80"/>
        <v>401.5</v>
      </c>
      <c r="Y129" s="31">
        <f t="shared" si="80"/>
        <v>487.1</v>
      </c>
      <c r="Z129" s="31">
        <f t="shared" si="80"/>
        <v>353.29</v>
      </c>
      <c r="AA129" s="31">
        <f t="shared" si="80"/>
        <v>276.19</v>
      </c>
      <c r="AB129" s="31">
        <f t="shared" si="80"/>
        <v>353.29</v>
      </c>
      <c r="AC129" s="31">
        <f t="shared" si="80"/>
        <v>770.45</v>
      </c>
      <c r="AD129" s="31">
        <f t="shared" si="80"/>
        <v>506.07</v>
      </c>
      <c r="AE129" s="31">
        <f t="shared" si="80"/>
        <v>658.1</v>
      </c>
      <c r="AF129" s="31">
        <f t="shared" si="80"/>
        <v>31.16</v>
      </c>
    </row>
    <row r="130" spans="1:33" x14ac:dyDescent="0.2">
      <c r="A130" s="26" t="s">
        <v>12</v>
      </c>
      <c r="B130" s="208" t="str">
        <f>A48</f>
        <v>4 - Encargos Sociais e Trabalhistas</v>
      </c>
      <c r="C130" s="172"/>
      <c r="D130" s="172"/>
      <c r="E130" s="172"/>
      <c r="F130" s="172"/>
      <c r="G130" s="173"/>
      <c r="H130" s="28">
        <f>I130/I133</f>
        <v>0.24583673610195114</v>
      </c>
      <c r="I130" s="31">
        <f t="shared" ref="I130:AF130" si="82">I100</f>
        <v>969.15724799999998</v>
      </c>
      <c r="J130" s="31">
        <f t="shared" si="82"/>
        <v>969.15724799999998</v>
      </c>
      <c r="K130" s="31">
        <f t="shared" si="82"/>
        <v>969.15724799999998</v>
      </c>
      <c r="L130" s="31">
        <f t="shared" si="82"/>
        <v>969.15724799999998</v>
      </c>
      <c r="M130" s="31">
        <f t="shared" si="82"/>
        <v>969.15724799999998</v>
      </c>
      <c r="N130" s="31">
        <f t="shared" si="82"/>
        <v>969.15724799999998</v>
      </c>
      <c r="O130" s="31">
        <f t="shared" si="82"/>
        <v>969.15724799999998</v>
      </c>
      <c r="P130" s="31">
        <f t="shared" si="82"/>
        <v>1033.7187880000001</v>
      </c>
      <c r="Q130" s="31">
        <f t="shared" si="82"/>
        <v>1205.5803879999999</v>
      </c>
      <c r="R130" s="31">
        <f t="shared" si="82"/>
        <v>1205.5803879999999</v>
      </c>
      <c r="S130" s="31">
        <f t="shared" si="82"/>
        <v>621.07369799999992</v>
      </c>
      <c r="T130" s="31">
        <f t="shared" si="82"/>
        <v>1205.5803879999999</v>
      </c>
      <c r="U130" s="31">
        <f t="shared" ref="U130" si="83">U100</f>
        <v>621.07369799999992</v>
      </c>
      <c r="V130" s="31">
        <f t="shared" si="82"/>
        <v>1205.5803879999999</v>
      </c>
      <c r="W130" s="31">
        <f t="shared" si="82"/>
        <v>1205.5803879999999</v>
      </c>
      <c r="X130" s="31">
        <f t="shared" si="82"/>
        <v>1033.7187880000001</v>
      </c>
      <c r="Y130" s="31">
        <f t="shared" si="82"/>
        <v>1033.7187880000001</v>
      </c>
      <c r="Z130" s="31">
        <f t="shared" si="82"/>
        <v>1033.7187880000001</v>
      </c>
      <c r="AA130" s="31">
        <f t="shared" si="82"/>
        <v>1033.7187880000001</v>
      </c>
      <c r="AB130" s="31">
        <f t="shared" si="82"/>
        <v>1033.7187880000001</v>
      </c>
      <c r="AC130" s="31">
        <f t="shared" si="82"/>
        <v>1033.7187880000001</v>
      </c>
      <c r="AD130" s="31">
        <f t="shared" si="82"/>
        <v>969.15724799999998</v>
      </c>
      <c r="AE130" s="31">
        <f t="shared" si="82"/>
        <v>502.86212799999998</v>
      </c>
      <c r="AF130" s="31">
        <f t="shared" si="82"/>
        <v>1563.6891979999998</v>
      </c>
    </row>
    <row r="131" spans="1:33" x14ac:dyDescent="0.2">
      <c r="A131" s="181" t="s">
        <v>112</v>
      </c>
      <c r="B131" s="182"/>
      <c r="C131" s="182"/>
      <c r="D131" s="182"/>
      <c r="E131" s="182"/>
      <c r="F131" s="182"/>
      <c r="G131" s="183"/>
      <c r="H131" s="29">
        <f>SUM(H125:H130)</f>
        <v>0.79612235762046324</v>
      </c>
      <c r="I131" s="32">
        <f t="shared" ref="I131:AF131" si="84">SUM(I127:I130)</f>
        <v>3138.5372479999996</v>
      </c>
      <c r="J131" s="32">
        <f t="shared" si="84"/>
        <v>3160.137248</v>
      </c>
      <c r="K131" s="32">
        <f t="shared" si="84"/>
        <v>3087.7372479999999</v>
      </c>
      <c r="L131" s="32">
        <f t="shared" si="84"/>
        <v>3181.5572479999996</v>
      </c>
      <c r="M131" s="32">
        <f t="shared" si="84"/>
        <v>3157.7172479999999</v>
      </c>
      <c r="N131" s="32">
        <f t="shared" si="84"/>
        <v>3058.4172479999997</v>
      </c>
      <c r="O131" s="32">
        <f t="shared" si="84"/>
        <v>3332.9972479999997</v>
      </c>
      <c r="P131" s="32">
        <f t="shared" si="84"/>
        <v>3164.7487880000003</v>
      </c>
      <c r="Q131" s="32">
        <f t="shared" si="84"/>
        <v>3909.460388</v>
      </c>
      <c r="R131" s="32">
        <f t="shared" si="84"/>
        <v>3713.3903879999998</v>
      </c>
      <c r="S131" s="32">
        <f t="shared" si="84"/>
        <v>2247.0136979999997</v>
      </c>
      <c r="T131" s="32">
        <f t="shared" si="84"/>
        <v>3770.0103879999997</v>
      </c>
      <c r="U131" s="32">
        <f t="shared" ref="U131" si="85">SUM(U127:U130)</f>
        <v>2029.213698</v>
      </c>
      <c r="V131" s="32">
        <f t="shared" si="84"/>
        <v>3697.4203879999995</v>
      </c>
      <c r="W131" s="32">
        <f t="shared" si="84"/>
        <v>3715.2303879999995</v>
      </c>
      <c r="X131" s="32">
        <f t="shared" si="84"/>
        <v>3394.2087880000004</v>
      </c>
      <c r="Y131" s="32">
        <f t="shared" si="84"/>
        <v>3479.8087880000003</v>
      </c>
      <c r="Z131" s="32">
        <f t="shared" si="84"/>
        <v>3345.9987880000003</v>
      </c>
      <c r="AA131" s="32">
        <f t="shared" si="84"/>
        <v>3268.8987880000004</v>
      </c>
      <c r="AB131" s="32">
        <f t="shared" si="84"/>
        <v>3345.9987880000003</v>
      </c>
      <c r="AC131" s="32">
        <f t="shared" si="84"/>
        <v>3763.1587880000006</v>
      </c>
      <c r="AD131" s="32">
        <f t="shared" si="84"/>
        <v>3343.157248</v>
      </c>
      <c r="AE131" s="32">
        <f t="shared" si="84"/>
        <v>2371.2121280000001</v>
      </c>
      <c r="AF131" s="32">
        <f t="shared" si="84"/>
        <v>4301.3291979999995</v>
      </c>
    </row>
    <row r="132" spans="1:33" x14ac:dyDescent="0.2">
      <c r="A132" s="26" t="s">
        <v>13</v>
      </c>
      <c r="B132" s="208" t="str">
        <f>A103</f>
        <v>5 - CUSTOS INDIRETOS, TRIBUTOS E LUCRO</v>
      </c>
      <c r="C132" s="172"/>
      <c r="D132" s="172"/>
      <c r="E132" s="172"/>
      <c r="F132" s="172"/>
      <c r="G132" s="173"/>
      <c r="H132" s="28">
        <f>I132/I133</f>
        <v>0.20387967009438346</v>
      </c>
      <c r="I132" s="31">
        <f t="shared" ref="I132:AF132" si="86">I114</f>
        <v>803.75074581968602</v>
      </c>
      <c r="J132" s="31">
        <f t="shared" si="86"/>
        <v>809.28181349700048</v>
      </c>
      <c r="K132" s="31">
        <f t="shared" si="86"/>
        <v>790.7411594634325</v>
      </c>
      <c r="L132" s="31">
        <f t="shared" si="86"/>
        <v>814.76751376770972</v>
      </c>
      <c r="M132" s="31">
        <f t="shared" si="86"/>
        <v>808.66266980452633</v>
      </c>
      <c r="N132" s="31">
        <f t="shared" si="86"/>
        <v>783.23267197020027</v>
      </c>
      <c r="O132" s="31">
        <f t="shared" si="86"/>
        <v>853.54989535948016</v>
      </c>
      <c r="P132" s="31">
        <f t="shared" si="86"/>
        <v>810.46283802369248</v>
      </c>
      <c r="Q132" s="31">
        <f t="shared" si="86"/>
        <v>1001.1771217443206</v>
      </c>
      <c r="R132" s="31">
        <f t="shared" si="86"/>
        <v>950.96546695276652</v>
      </c>
      <c r="S132" s="31">
        <f t="shared" si="86"/>
        <v>575.43940337463994</v>
      </c>
      <c r="T132" s="31">
        <f t="shared" si="86"/>
        <v>965.46540328194919</v>
      </c>
      <c r="U132" s="31">
        <f t="shared" ref="U132" si="87">U114</f>
        <v>519.66262698048729</v>
      </c>
      <c r="V132" s="31">
        <f t="shared" si="86"/>
        <v>946.87529673078507</v>
      </c>
      <c r="W132" s="31">
        <f t="shared" si="86"/>
        <v>951.43630983311311</v>
      </c>
      <c r="X132" s="31">
        <f t="shared" si="86"/>
        <v>869.22599947469416</v>
      </c>
      <c r="Y132" s="31">
        <f t="shared" si="86"/>
        <v>891.14688848389835</v>
      </c>
      <c r="Z132" s="31">
        <f t="shared" si="86"/>
        <v>856.87932421752032</v>
      </c>
      <c r="AA132" s="31">
        <f t="shared" si="86"/>
        <v>837.13520835395786</v>
      </c>
      <c r="AB132" s="31">
        <f t="shared" si="86"/>
        <v>856.87932421752032</v>
      </c>
      <c r="AC132" s="31">
        <f t="shared" si="86"/>
        <v>963.71059286938828</v>
      </c>
      <c r="AD132" s="31">
        <f t="shared" si="86"/>
        <v>856.15214397886302</v>
      </c>
      <c r="AE132" s="31">
        <f t="shared" si="86"/>
        <v>607.24548352277202</v>
      </c>
      <c r="AF132" s="31">
        <f t="shared" si="86"/>
        <v>1101.53136144719</v>
      </c>
    </row>
    <row r="133" spans="1:33" x14ac:dyDescent="0.2">
      <c r="A133" s="168" t="s">
        <v>229</v>
      </c>
      <c r="B133" s="169"/>
      <c r="C133" s="169"/>
      <c r="D133" s="169"/>
      <c r="E133" s="169"/>
      <c r="F133" s="169"/>
      <c r="G133" s="170"/>
      <c r="H133" s="133">
        <f>H131+H132</f>
        <v>1.0000020277148467</v>
      </c>
      <c r="I133" s="134">
        <f t="shared" ref="I133:AF133" si="88">TRUNC(SUM(I131:I132),2)</f>
        <v>3942.28</v>
      </c>
      <c r="J133" s="134">
        <f t="shared" si="88"/>
        <v>3969.41</v>
      </c>
      <c r="K133" s="134">
        <f t="shared" si="88"/>
        <v>3878.47</v>
      </c>
      <c r="L133" s="134">
        <f t="shared" si="88"/>
        <v>3996.32</v>
      </c>
      <c r="M133" s="134">
        <f t="shared" si="88"/>
        <v>3966.37</v>
      </c>
      <c r="N133" s="134">
        <f t="shared" si="88"/>
        <v>3841.64</v>
      </c>
      <c r="O133" s="134">
        <f t="shared" si="88"/>
        <v>4186.54</v>
      </c>
      <c r="P133" s="134">
        <f t="shared" si="88"/>
        <v>3975.21</v>
      </c>
      <c r="Q133" s="134">
        <f t="shared" si="88"/>
        <v>4910.63</v>
      </c>
      <c r="R133" s="134">
        <f t="shared" si="88"/>
        <v>4664.3500000000004</v>
      </c>
      <c r="S133" s="134">
        <f t="shared" si="88"/>
        <v>2822.45</v>
      </c>
      <c r="T133" s="134">
        <f t="shared" si="88"/>
        <v>4735.47</v>
      </c>
      <c r="U133" s="134">
        <f t="shared" ref="U133" si="89">TRUNC(SUM(U131:U132),2)</f>
        <v>2548.87</v>
      </c>
      <c r="V133" s="134">
        <f t="shared" si="88"/>
        <v>4644.29</v>
      </c>
      <c r="W133" s="134">
        <f t="shared" si="88"/>
        <v>4666.66</v>
      </c>
      <c r="X133" s="134">
        <f t="shared" si="88"/>
        <v>4263.43</v>
      </c>
      <c r="Y133" s="134">
        <f t="shared" si="88"/>
        <v>4370.95</v>
      </c>
      <c r="Z133" s="134">
        <f t="shared" si="88"/>
        <v>4202.87</v>
      </c>
      <c r="AA133" s="134">
        <f t="shared" si="88"/>
        <v>4106.03</v>
      </c>
      <c r="AB133" s="134">
        <f t="shared" si="88"/>
        <v>4202.87</v>
      </c>
      <c r="AC133" s="134">
        <f t="shared" si="88"/>
        <v>4726.8599999999997</v>
      </c>
      <c r="AD133" s="134">
        <f t="shared" si="88"/>
        <v>4199.3</v>
      </c>
      <c r="AE133" s="134">
        <f t="shared" si="88"/>
        <v>2978.45</v>
      </c>
      <c r="AF133" s="134">
        <f t="shared" si="88"/>
        <v>5402.86</v>
      </c>
    </row>
    <row r="134" spans="1:33" x14ac:dyDescent="0.2">
      <c r="A134" s="216" t="s">
        <v>231</v>
      </c>
      <c r="B134" s="217"/>
      <c r="C134" s="217"/>
      <c r="D134" s="217"/>
      <c r="E134" s="217"/>
      <c r="F134" s="217"/>
      <c r="G134" s="217"/>
      <c r="H134" s="218"/>
      <c r="I134" s="130">
        <v>4</v>
      </c>
      <c r="J134" s="130">
        <v>3</v>
      </c>
      <c r="K134" s="130">
        <v>3</v>
      </c>
      <c r="L134" s="130">
        <v>3</v>
      </c>
      <c r="M134" s="130">
        <v>1</v>
      </c>
      <c r="N134" s="130">
        <v>5</v>
      </c>
      <c r="O134" s="130">
        <v>2</v>
      </c>
      <c r="P134" s="130">
        <v>1</v>
      </c>
      <c r="Q134" s="130">
        <v>2</v>
      </c>
      <c r="R134" s="130">
        <v>1</v>
      </c>
      <c r="S134" s="130">
        <v>1</v>
      </c>
      <c r="T134" s="130">
        <v>2</v>
      </c>
      <c r="U134" s="130">
        <v>1</v>
      </c>
      <c r="V134" s="130">
        <v>1</v>
      </c>
      <c r="W134" s="130">
        <v>1</v>
      </c>
      <c r="X134" s="130">
        <v>2</v>
      </c>
      <c r="Y134" s="130">
        <v>1</v>
      </c>
      <c r="Z134" s="130">
        <v>1</v>
      </c>
      <c r="AA134" s="130">
        <v>1</v>
      </c>
      <c r="AB134" s="130">
        <v>1</v>
      </c>
      <c r="AC134" s="130">
        <v>1</v>
      </c>
      <c r="AD134" s="130">
        <v>1</v>
      </c>
      <c r="AE134" s="130">
        <v>1</v>
      </c>
      <c r="AF134" s="130">
        <v>3</v>
      </c>
    </row>
    <row r="135" spans="1:33" x14ac:dyDescent="0.2">
      <c r="A135" s="213" t="s">
        <v>227</v>
      </c>
      <c r="B135" s="214"/>
      <c r="C135" s="214"/>
      <c r="D135" s="214"/>
      <c r="E135" s="214"/>
      <c r="F135" s="214"/>
      <c r="G135" s="214"/>
      <c r="H135" s="215"/>
      <c r="I135" s="49">
        <f t="shared" ref="I135:AF135" si="90">TRUNC((I133*I134),2)</f>
        <v>15769.12</v>
      </c>
      <c r="J135" s="49">
        <f t="shared" si="90"/>
        <v>11908.23</v>
      </c>
      <c r="K135" s="49">
        <f t="shared" si="90"/>
        <v>11635.41</v>
      </c>
      <c r="L135" s="49">
        <f t="shared" si="90"/>
        <v>11988.96</v>
      </c>
      <c r="M135" s="49">
        <f t="shared" si="90"/>
        <v>3966.37</v>
      </c>
      <c r="N135" s="49">
        <f t="shared" si="90"/>
        <v>19208.2</v>
      </c>
      <c r="O135" s="49">
        <f t="shared" si="90"/>
        <v>8373.08</v>
      </c>
      <c r="P135" s="49">
        <f t="shared" si="90"/>
        <v>3975.21</v>
      </c>
      <c r="Q135" s="49">
        <f t="shared" si="90"/>
        <v>9821.26</v>
      </c>
      <c r="R135" s="49">
        <f t="shared" si="90"/>
        <v>4664.3500000000004</v>
      </c>
      <c r="S135" s="49">
        <f t="shared" si="90"/>
        <v>2822.45</v>
      </c>
      <c r="T135" s="49">
        <f t="shared" si="90"/>
        <v>9470.94</v>
      </c>
      <c r="U135" s="49">
        <f t="shared" ref="U135" si="91">TRUNC((U133*U134),2)</f>
        <v>2548.87</v>
      </c>
      <c r="V135" s="49">
        <f t="shared" si="90"/>
        <v>4644.29</v>
      </c>
      <c r="W135" s="49">
        <f t="shared" si="90"/>
        <v>4666.66</v>
      </c>
      <c r="X135" s="49">
        <f t="shared" si="90"/>
        <v>8526.86</v>
      </c>
      <c r="Y135" s="49">
        <f t="shared" si="90"/>
        <v>4370.95</v>
      </c>
      <c r="Z135" s="49">
        <f t="shared" si="90"/>
        <v>4202.87</v>
      </c>
      <c r="AA135" s="49">
        <f t="shared" si="90"/>
        <v>4106.03</v>
      </c>
      <c r="AB135" s="49">
        <f t="shared" si="90"/>
        <v>4202.87</v>
      </c>
      <c r="AC135" s="49">
        <f t="shared" si="90"/>
        <v>4726.8599999999997</v>
      </c>
      <c r="AD135" s="49">
        <f t="shared" si="90"/>
        <v>4199.3</v>
      </c>
      <c r="AE135" s="49">
        <f t="shared" si="90"/>
        <v>2978.45</v>
      </c>
      <c r="AF135" s="49">
        <f t="shared" si="90"/>
        <v>16208.58</v>
      </c>
      <c r="AG135" s="144">
        <f>SUM(I135:AF135)</f>
        <v>178986.16999999998</v>
      </c>
    </row>
    <row r="136" spans="1:33" x14ac:dyDescent="0.2">
      <c r="A136" s="199" t="s">
        <v>228</v>
      </c>
      <c r="B136" s="200"/>
      <c r="C136" s="200"/>
      <c r="D136" s="200"/>
      <c r="E136" s="200"/>
      <c r="F136" s="200"/>
      <c r="G136" s="200"/>
      <c r="H136" s="201"/>
      <c r="I136" s="131">
        <f t="shared" ref="I136:AF136" si="92">TRUNC((I135*12),2)</f>
        <v>189229.44</v>
      </c>
      <c r="J136" s="131">
        <f t="shared" si="92"/>
        <v>142898.76</v>
      </c>
      <c r="K136" s="131">
        <f t="shared" si="92"/>
        <v>139624.92000000001</v>
      </c>
      <c r="L136" s="131">
        <f t="shared" si="92"/>
        <v>143867.51999999999</v>
      </c>
      <c r="M136" s="131">
        <f t="shared" si="92"/>
        <v>47596.44</v>
      </c>
      <c r="N136" s="131">
        <f t="shared" si="92"/>
        <v>230498.4</v>
      </c>
      <c r="O136" s="131">
        <f t="shared" si="92"/>
        <v>100476.96</v>
      </c>
      <c r="P136" s="131">
        <f t="shared" si="92"/>
        <v>47702.52</v>
      </c>
      <c r="Q136" s="131">
        <f t="shared" si="92"/>
        <v>117855.12</v>
      </c>
      <c r="R136" s="131">
        <f t="shared" si="92"/>
        <v>55972.2</v>
      </c>
      <c r="S136" s="131">
        <f t="shared" si="92"/>
        <v>33869.4</v>
      </c>
      <c r="T136" s="131">
        <f t="shared" si="92"/>
        <v>113651.28</v>
      </c>
      <c r="U136" s="131">
        <f t="shared" ref="U136" si="93">TRUNC((U135*12),2)</f>
        <v>30586.44</v>
      </c>
      <c r="V136" s="131">
        <f t="shared" si="92"/>
        <v>55731.48</v>
      </c>
      <c r="W136" s="131">
        <f t="shared" si="92"/>
        <v>55999.92</v>
      </c>
      <c r="X136" s="131">
        <f t="shared" si="92"/>
        <v>102322.32</v>
      </c>
      <c r="Y136" s="131">
        <f t="shared" si="92"/>
        <v>52451.4</v>
      </c>
      <c r="Z136" s="131">
        <f t="shared" si="92"/>
        <v>50434.44</v>
      </c>
      <c r="AA136" s="131">
        <f t="shared" si="92"/>
        <v>49272.36</v>
      </c>
      <c r="AB136" s="131">
        <f t="shared" si="92"/>
        <v>50434.44</v>
      </c>
      <c r="AC136" s="131">
        <f t="shared" si="92"/>
        <v>56722.32</v>
      </c>
      <c r="AD136" s="131">
        <f t="shared" si="92"/>
        <v>50391.6</v>
      </c>
      <c r="AE136" s="131">
        <f t="shared" si="92"/>
        <v>35741.4</v>
      </c>
      <c r="AF136" s="131">
        <f t="shared" si="92"/>
        <v>194502.96</v>
      </c>
      <c r="AG136" s="144">
        <f>SUM(I136:AF136)</f>
        <v>2147834.04</v>
      </c>
    </row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33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5" ht="15.75" customHeight="1" x14ac:dyDescent="0.2"/>
    <row r="166" ht="16.5" customHeight="1" x14ac:dyDescent="0.2"/>
    <row r="167" ht="15.75" customHeight="1" x14ac:dyDescent="0.2"/>
    <row r="168" ht="16.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80" ht="47.2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28.5" customHeight="1" x14ac:dyDescent="0.2"/>
    <row r="193" ht="15.75" customHeight="1" x14ac:dyDescent="0.2"/>
  </sheetData>
  <mergeCells count="131">
    <mergeCell ref="T15:U15"/>
    <mergeCell ref="T16:U16"/>
    <mergeCell ref="V108:V112"/>
    <mergeCell ref="W108:W112"/>
    <mergeCell ref="X108:X112"/>
    <mergeCell ref="Y108:Y112"/>
    <mergeCell ref="Z108:Z112"/>
    <mergeCell ref="AA108:AA112"/>
    <mergeCell ref="A135:H135"/>
    <mergeCell ref="A134:H134"/>
    <mergeCell ref="P108:P112"/>
    <mergeCell ref="Q108:Q112"/>
    <mergeCell ref="R108:R112"/>
    <mergeCell ref="S108:S112"/>
    <mergeCell ref="T108:T112"/>
    <mergeCell ref="B19:G19"/>
    <mergeCell ref="B20:G20"/>
    <mergeCell ref="B22:G22"/>
    <mergeCell ref="B23:G23"/>
    <mergeCell ref="B24:G24"/>
    <mergeCell ref="B25:G25"/>
    <mergeCell ref="B26:G26"/>
    <mergeCell ref="A27:H27"/>
    <mergeCell ref="A48:G48"/>
    <mergeCell ref="A136:H136"/>
    <mergeCell ref="K108:K112"/>
    <mergeCell ref="L108:L112"/>
    <mergeCell ref="M108:M112"/>
    <mergeCell ref="N108:N112"/>
    <mergeCell ref="O108:O112"/>
    <mergeCell ref="H108:H112"/>
    <mergeCell ref="I108:I112"/>
    <mergeCell ref="B109:G109"/>
    <mergeCell ref="B110:G110"/>
    <mergeCell ref="B111:G111"/>
    <mergeCell ref="B112:G112"/>
    <mergeCell ref="B116:G116"/>
    <mergeCell ref="B117:G117"/>
    <mergeCell ref="B119:G119"/>
    <mergeCell ref="B121:G121"/>
    <mergeCell ref="B123:G123"/>
    <mergeCell ref="A126:G126"/>
    <mergeCell ref="B127:G127"/>
    <mergeCell ref="B128:G128"/>
    <mergeCell ref="B129:G129"/>
    <mergeCell ref="B130:G130"/>
    <mergeCell ref="A131:G131"/>
    <mergeCell ref="B132:G132"/>
    <mergeCell ref="AE108:AE112"/>
    <mergeCell ref="AB108:AB112"/>
    <mergeCell ref="AC108:AC112"/>
    <mergeCell ref="AD108:AD112"/>
    <mergeCell ref="J108:J112"/>
    <mergeCell ref="U108:U112"/>
    <mergeCell ref="AF108:AF112"/>
    <mergeCell ref="A6:I6"/>
    <mergeCell ref="B7:H7"/>
    <mergeCell ref="B8:H8"/>
    <mergeCell ref="B13:H13"/>
    <mergeCell ref="B9:H9"/>
    <mergeCell ref="B11:H11"/>
    <mergeCell ref="A14:I14"/>
    <mergeCell ref="A18:G18"/>
    <mergeCell ref="B10:H10"/>
    <mergeCell ref="A29:G29"/>
    <mergeCell ref="B30:G30"/>
    <mergeCell ref="B31:G31"/>
    <mergeCell ref="B32:G32"/>
    <mergeCell ref="B33:G33"/>
    <mergeCell ref="B34:G34"/>
    <mergeCell ref="B35:G35"/>
    <mergeCell ref="A36:H36"/>
    <mergeCell ref="A49:G49"/>
    <mergeCell ref="B50:G50"/>
    <mergeCell ref="B51:G51"/>
    <mergeCell ref="B52:G52"/>
    <mergeCell ref="B53:G53"/>
    <mergeCell ref="B54:G54"/>
    <mergeCell ref="A39:G39"/>
    <mergeCell ref="B40:G40"/>
    <mergeCell ref="B41:G41"/>
    <mergeCell ref="B42:G42"/>
    <mergeCell ref="B43:G43"/>
    <mergeCell ref="B44:G44"/>
    <mergeCell ref="A45:G45"/>
    <mergeCell ref="B64:G64"/>
    <mergeCell ref="A65:G65"/>
    <mergeCell ref="B68:G68"/>
    <mergeCell ref="B69:G69"/>
    <mergeCell ref="A70:G70"/>
    <mergeCell ref="B55:G55"/>
    <mergeCell ref="B56:G56"/>
    <mergeCell ref="B57:G57"/>
    <mergeCell ref="A58:G58"/>
    <mergeCell ref="B61:G61"/>
    <mergeCell ref="B62:G62"/>
    <mergeCell ref="B63:G63"/>
    <mergeCell ref="A89:G89"/>
    <mergeCell ref="B90:G90"/>
    <mergeCell ref="A73:G73"/>
    <mergeCell ref="B74:G74"/>
    <mergeCell ref="B75:G75"/>
    <mergeCell ref="B76:G76"/>
    <mergeCell ref="B77:G77"/>
    <mergeCell ref="B78:G78"/>
    <mergeCell ref="B79:G79"/>
    <mergeCell ref="A80:G80"/>
    <mergeCell ref="A133:G133"/>
    <mergeCell ref="B12:H12"/>
    <mergeCell ref="A91:G91"/>
    <mergeCell ref="B94:G94"/>
    <mergeCell ref="B95:G95"/>
    <mergeCell ref="B96:G96"/>
    <mergeCell ref="B97:G97"/>
    <mergeCell ref="B98:G98"/>
    <mergeCell ref="B99:G99"/>
    <mergeCell ref="A113:G113"/>
    <mergeCell ref="A114:G114"/>
    <mergeCell ref="A100:G100"/>
    <mergeCell ref="A103:G103"/>
    <mergeCell ref="B104:G104"/>
    <mergeCell ref="B105:G105"/>
    <mergeCell ref="A106:G106"/>
    <mergeCell ref="B107:G107"/>
    <mergeCell ref="B108:G108"/>
    <mergeCell ref="B83:G83"/>
    <mergeCell ref="B84:G84"/>
    <mergeCell ref="B85:G85"/>
    <mergeCell ref="B86:G86"/>
    <mergeCell ref="B87:G87"/>
    <mergeCell ref="B88:G88"/>
  </mergeCells>
  <pageMargins left="0.31496062992125984" right="0.31496062992125984" top="0.39370078740157483" bottom="0.39370078740157483" header="0.31496062992125984" footer="0.31496062992125984"/>
  <pageSetup paperSize="9" scale="3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V63"/>
  <sheetViews>
    <sheetView topLeftCell="A4" zoomScale="80" zoomScaleNormal="80" workbookViewId="0">
      <pane xSplit="3" topLeftCell="D1" activePane="topRight" state="frozen"/>
      <selection pane="topRight" activeCell="E40" sqref="E40"/>
    </sheetView>
  </sheetViews>
  <sheetFormatPr defaultRowHeight="12.75" x14ac:dyDescent="0.2"/>
  <cols>
    <col min="2" max="2" width="45.42578125" customWidth="1"/>
    <col min="3" max="3" width="16" style="40" customWidth="1"/>
    <col min="4" max="4" width="9.140625" style="106"/>
    <col min="5" max="5" width="11.7109375" style="109" customWidth="1"/>
    <col min="6" max="6" width="9.140625" style="106"/>
    <col min="7" max="7" width="11.140625" style="109" customWidth="1"/>
    <col min="8" max="8" width="9.140625" style="106"/>
    <col min="9" max="9" width="10.7109375" style="113" bestFit="1" customWidth="1"/>
    <col min="10" max="10" width="9.140625" style="106"/>
    <col min="11" max="11" width="9.85546875" style="113" customWidth="1"/>
    <col min="12" max="12" width="9.140625" style="106"/>
    <col min="13" max="13" width="10.7109375" style="113" bestFit="1" customWidth="1"/>
    <col min="14" max="14" width="9.140625" style="106"/>
    <col min="15" max="15" width="9.7109375" style="113" customWidth="1"/>
    <col min="16" max="16" width="9.140625" style="106"/>
    <col min="17" max="17" width="11.42578125" style="113" bestFit="1" customWidth="1"/>
    <col min="18" max="18" width="9.140625" style="106"/>
    <col min="19" max="19" width="10.7109375" style="113" bestFit="1" customWidth="1"/>
    <col min="20" max="20" width="9.140625" style="106"/>
    <col min="21" max="21" width="10.7109375" style="113" bestFit="1" customWidth="1"/>
    <col min="22" max="22" width="9.140625" style="106"/>
    <col min="23" max="23" width="10.7109375" style="113" bestFit="1" customWidth="1"/>
    <col min="24" max="24" width="9.140625" style="106"/>
    <col min="25" max="25" width="10.7109375" style="113" bestFit="1" customWidth="1"/>
    <col min="26" max="26" width="9.140625" style="106"/>
    <col min="27" max="27" width="10.7109375" style="113" bestFit="1" customWidth="1"/>
    <col min="28" max="28" width="9.140625" style="106"/>
    <col min="29" max="29" width="10.7109375" style="113" bestFit="1" customWidth="1"/>
    <col min="30" max="30" width="9.140625" style="106"/>
    <col min="31" max="31" width="10.7109375" style="113" bestFit="1" customWidth="1"/>
    <col min="32" max="32" width="9.140625" style="106"/>
    <col min="33" max="33" width="10.7109375" style="113" bestFit="1" customWidth="1"/>
    <col min="34" max="34" width="9.140625" style="106"/>
    <col min="35" max="35" width="10.7109375" style="113" bestFit="1" customWidth="1"/>
    <col min="36" max="36" width="9.140625" style="106"/>
    <col min="37" max="37" width="10.7109375" style="113" bestFit="1" customWidth="1"/>
    <col min="38" max="38" width="9.140625" style="106"/>
    <col min="39" max="39" width="10.7109375" style="113" bestFit="1" customWidth="1"/>
    <col min="40" max="40" width="9.140625" style="114"/>
    <col min="41" max="41" width="10.7109375" style="114" bestFit="1" customWidth="1"/>
    <col min="42" max="42" width="9.140625" style="106"/>
    <col min="43" max="43" width="10.7109375" style="113" bestFit="1" customWidth="1"/>
    <col min="44" max="44" width="9.140625" style="106"/>
    <col min="45" max="45" width="10.7109375" style="113" bestFit="1" customWidth="1"/>
    <col min="46" max="46" width="9.140625" style="106"/>
    <col min="47" max="47" width="10.7109375" style="113" bestFit="1" customWidth="1"/>
    <col min="48" max="48" width="11.85546875" style="40" customWidth="1"/>
  </cols>
  <sheetData>
    <row r="2" spans="1:47" ht="15" x14ac:dyDescent="0.25">
      <c r="B2" s="156" t="s">
        <v>287</v>
      </c>
    </row>
    <row r="5" spans="1:47" x14ac:dyDescent="0.2">
      <c r="D5" s="186" t="s">
        <v>194</v>
      </c>
      <c r="E5" s="188"/>
      <c r="F5" s="186" t="s">
        <v>195</v>
      </c>
      <c r="G5" s="188"/>
      <c r="H5" s="186" t="s">
        <v>196</v>
      </c>
      <c r="I5" s="188"/>
      <c r="J5" s="186" t="s">
        <v>197</v>
      </c>
      <c r="K5" s="188"/>
      <c r="L5" s="186" t="s">
        <v>198</v>
      </c>
      <c r="M5" s="188"/>
      <c r="N5" s="186" t="s">
        <v>199</v>
      </c>
      <c r="O5" s="188"/>
      <c r="P5" s="186" t="s">
        <v>200</v>
      </c>
      <c r="Q5" s="188"/>
      <c r="R5" s="186" t="s">
        <v>201</v>
      </c>
      <c r="S5" s="188"/>
      <c r="T5" s="186" t="s">
        <v>202</v>
      </c>
      <c r="U5" s="188"/>
      <c r="V5" s="186" t="s">
        <v>203</v>
      </c>
      <c r="W5" s="188"/>
      <c r="X5" s="186" t="s">
        <v>204</v>
      </c>
      <c r="Y5" s="188"/>
      <c r="Z5" s="186" t="s">
        <v>205</v>
      </c>
      <c r="AA5" s="188"/>
      <c r="AB5" s="186" t="s">
        <v>206</v>
      </c>
      <c r="AC5" s="188"/>
      <c r="AD5" s="186" t="s">
        <v>207</v>
      </c>
      <c r="AE5" s="188"/>
      <c r="AF5" s="186" t="s">
        <v>208</v>
      </c>
      <c r="AG5" s="188"/>
      <c r="AH5" s="186" t="s">
        <v>209</v>
      </c>
      <c r="AI5" s="188"/>
      <c r="AJ5" s="186" t="s">
        <v>210</v>
      </c>
      <c r="AK5" s="188"/>
      <c r="AL5" s="186" t="s">
        <v>211</v>
      </c>
      <c r="AM5" s="188"/>
      <c r="AN5" s="219" t="s">
        <v>212</v>
      </c>
      <c r="AO5" s="220"/>
      <c r="AP5" s="186" t="s">
        <v>213</v>
      </c>
      <c r="AQ5" s="188"/>
      <c r="AR5" s="186" t="s">
        <v>214</v>
      </c>
      <c r="AS5" s="188"/>
      <c r="AT5" s="186" t="s">
        <v>217</v>
      </c>
      <c r="AU5" s="188"/>
    </row>
    <row r="6" spans="1:47" ht="38.25" customHeight="1" x14ac:dyDescent="0.2">
      <c r="D6" s="221" t="s">
        <v>170</v>
      </c>
      <c r="E6" s="222"/>
      <c r="F6" s="221" t="s">
        <v>171</v>
      </c>
      <c r="G6" s="222"/>
      <c r="H6" s="223" t="s">
        <v>172</v>
      </c>
      <c r="I6" s="224"/>
      <c r="J6" s="223" t="s">
        <v>173</v>
      </c>
      <c r="K6" s="224"/>
      <c r="L6" s="223" t="s">
        <v>174</v>
      </c>
      <c r="M6" s="224"/>
      <c r="N6" s="223" t="s">
        <v>175</v>
      </c>
      <c r="O6" s="224"/>
      <c r="P6" s="223" t="s">
        <v>176</v>
      </c>
      <c r="Q6" s="224"/>
      <c r="R6" s="221" t="s">
        <v>177</v>
      </c>
      <c r="S6" s="222"/>
      <c r="T6" s="221" t="s">
        <v>183</v>
      </c>
      <c r="U6" s="222"/>
      <c r="V6" s="221" t="s">
        <v>178</v>
      </c>
      <c r="W6" s="222"/>
      <c r="X6" s="221" t="s">
        <v>179</v>
      </c>
      <c r="Y6" s="222"/>
      <c r="Z6" s="221" t="s">
        <v>180</v>
      </c>
      <c r="AA6" s="222"/>
      <c r="AB6" s="221" t="s">
        <v>181</v>
      </c>
      <c r="AC6" s="222"/>
      <c r="AD6" s="221" t="s">
        <v>182</v>
      </c>
      <c r="AE6" s="222"/>
      <c r="AF6" s="221" t="s">
        <v>184</v>
      </c>
      <c r="AG6" s="222"/>
      <c r="AH6" s="221" t="s">
        <v>124</v>
      </c>
      <c r="AI6" s="222"/>
      <c r="AJ6" s="225" t="s">
        <v>185</v>
      </c>
      <c r="AK6" s="226"/>
      <c r="AL6" s="225" t="s">
        <v>186</v>
      </c>
      <c r="AM6" s="226"/>
      <c r="AN6" s="221" t="s">
        <v>216</v>
      </c>
      <c r="AO6" s="222"/>
      <c r="AP6" s="225" t="s">
        <v>187</v>
      </c>
      <c r="AQ6" s="226"/>
      <c r="AR6" s="225" t="s">
        <v>189</v>
      </c>
      <c r="AS6" s="226"/>
      <c r="AT6" s="225" t="s">
        <v>188</v>
      </c>
      <c r="AU6" s="226"/>
    </row>
    <row r="7" spans="1:47" x14ac:dyDescent="0.2">
      <c r="C7" s="42" t="s">
        <v>219</v>
      </c>
      <c r="D7" s="102" t="s">
        <v>224</v>
      </c>
      <c r="E7" s="102" t="s">
        <v>147</v>
      </c>
      <c r="F7" s="102" t="s">
        <v>224</v>
      </c>
      <c r="G7" s="102" t="s">
        <v>147</v>
      </c>
      <c r="H7" s="102" t="s">
        <v>224</v>
      </c>
      <c r="I7" s="102" t="s">
        <v>147</v>
      </c>
      <c r="J7" s="102" t="s">
        <v>224</v>
      </c>
      <c r="K7" s="102" t="s">
        <v>147</v>
      </c>
      <c r="L7" s="102" t="s">
        <v>224</v>
      </c>
      <c r="M7" s="102" t="s">
        <v>147</v>
      </c>
      <c r="N7" s="102" t="s">
        <v>224</v>
      </c>
      <c r="O7" s="102" t="s">
        <v>147</v>
      </c>
      <c r="P7" s="102" t="s">
        <v>224</v>
      </c>
      <c r="Q7" s="102" t="s">
        <v>147</v>
      </c>
      <c r="R7" s="102" t="s">
        <v>224</v>
      </c>
      <c r="S7" s="102" t="s">
        <v>147</v>
      </c>
      <c r="T7" s="102" t="s">
        <v>224</v>
      </c>
      <c r="U7" s="102" t="s">
        <v>147</v>
      </c>
      <c r="V7" s="102" t="s">
        <v>224</v>
      </c>
      <c r="W7" s="102" t="s">
        <v>147</v>
      </c>
      <c r="X7" s="102" t="s">
        <v>224</v>
      </c>
      <c r="Y7" s="102" t="s">
        <v>147</v>
      </c>
      <c r="Z7" s="102" t="s">
        <v>224</v>
      </c>
      <c r="AA7" s="102" t="s">
        <v>147</v>
      </c>
      <c r="AB7" s="102" t="s">
        <v>224</v>
      </c>
      <c r="AC7" s="102" t="s">
        <v>147</v>
      </c>
      <c r="AD7" s="102" t="s">
        <v>224</v>
      </c>
      <c r="AE7" s="102" t="s">
        <v>147</v>
      </c>
      <c r="AF7" s="102" t="s">
        <v>224</v>
      </c>
      <c r="AG7" s="102" t="s">
        <v>147</v>
      </c>
      <c r="AH7" s="102" t="s">
        <v>224</v>
      </c>
      <c r="AI7" s="102" t="s">
        <v>147</v>
      </c>
      <c r="AJ7" s="102" t="s">
        <v>224</v>
      </c>
      <c r="AK7" s="102" t="s">
        <v>147</v>
      </c>
      <c r="AL7" s="102" t="s">
        <v>224</v>
      </c>
      <c r="AM7" s="102" t="s">
        <v>147</v>
      </c>
      <c r="AN7" s="102" t="s">
        <v>224</v>
      </c>
      <c r="AO7" s="102" t="s">
        <v>147</v>
      </c>
      <c r="AP7" s="102" t="s">
        <v>224</v>
      </c>
      <c r="AQ7" s="102" t="s">
        <v>147</v>
      </c>
      <c r="AR7" s="102" t="s">
        <v>224</v>
      </c>
      <c r="AS7" s="102" t="s">
        <v>147</v>
      </c>
      <c r="AT7" s="102" t="s">
        <v>224</v>
      </c>
      <c r="AU7" s="102" t="s">
        <v>147</v>
      </c>
    </row>
    <row r="8" spans="1:47" ht="15.75" x14ac:dyDescent="0.2">
      <c r="A8" s="39">
        <v>1</v>
      </c>
      <c r="B8" s="98" t="s">
        <v>126</v>
      </c>
      <c r="C8" s="115">
        <v>2.2000000000000002</v>
      </c>
      <c r="D8" s="60">
        <v>36</v>
      </c>
      <c r="E8" s="119">
        <f>C8*D8</f>
        <v>79.2</v>
      </c>
      <c r="F8" s="60">
        <v>30</v>
      </c>
      <c r="G8" s="119">
        <f>C8*F8</f>
        <v>66</v>
      </c>
      <c r="H8" s="60">
        <v>15</v>
      </c>
      <c r="I8" s="119">
        <f>C8*H8</f>
        <v>33</v>
      </c>
      <c r="J8" s="60">
        <v>36</v>
      </c>
      <c r="K8" s="119">
        <f>J8*C8</f>
        <v>79.2</v>
      </c>
      <c r="L8" s="60">
        <v>6</v>
      </c>
      <c r="M8" s="119">
        <f>L8*C8</f>
        <v>13.200000000000001</v>
      </c>
      <c r="N8" s="60">
        <v>24</v>
      </c>
      <c r="O8" s="119">
        <f>N8*C8</f>
        <v>52.800000000000004</v>
      </c>
      <c r="P8" s="60">
        <v>36</v>
      </c>
      <c r="Q8" s="119">
        <f>P8*C8</f>
        <v>79.2</v>
      </c>
      <c r="R8" s="60">
        <v>2</v>
      </c>
      <c r="S8" s="119">
        <f>R8*C8</f>
        <v>4.4000000000000004</v>
      </c>
      <c r="T8" s="60">
        <v>20</v>
      </c>
      <c r="U8" s="119">
        <f>T8*C8</f>
        <v>44</v>
      </c>
      <c r="V8" s="60">
        <v>4</v>
      </c>
      <c r="W8" s="119">
        <f>V8*C8</f>
        <v>8.8000000000000007</v>
      </c>
      <c r="X8" s="60">
        <v>6</v>
      </c>
      <c r="Y8" s="119">
        <f>X8*C8</f>
        <v>13.200000000000001</v>
      </c>
      <c r="Z8" s="60">
        <v>20</v>
      </c>
      <c r="AA8" s="119">
        <f>Z8*C8</f>
        <v>44</v>
      </c>
      <c r="AB8" s="60">
        <v>4</v>
      </c>
      <c r="AC8" s="119">
        <f>C8*AB8</f>
        <v>8.8000000000000007</v>
      </c>
      <c r="AD8" s="60">
        <v>12</v>
      </c>
      <c r="AE8" s="119">
        <f>AD8*C8</f>
        <v>26.400000000000002</v>
      </c>
      <c r="AF8" s="60">
        <v>20</v>
      </c>
      <c r="AG8" s="119">
        <f>AF8*C8</f>
        <v>44</v>
      </c>
      <c r="AH8" s="60">
        <v>10</v>
      </c>
      <c r="AI8" s="119">
        <f>AH8*C8</f>
        <v>22</v>
      </c>
      <c r="AJ8" s="60">
        <v>8</v>
      </c>
      <c r="AK8" s="119">
        <f>AJ8*C8</f>
        <v>17.600000000000001</v>
      </c>
      <c r="AL8" s="107">
        <v>5</v>
      </c>
      <c r="AM8" s="139">
        <f>AL8*C8</f>
        <v>11</v>
      </c>
      <c r="AN8" s="60">
        <v>8</v>
      </c>
      <c r="AO8" s="119">
        <f>AN8*C8</f>
        <v>17.600000000000001</v>
      </c>
      <c r="AP8" s="107">
        <v>20</v>
      </c>
      <c r="AQ8" s="139">
        <f>AP8*C8</f>
        <v>44</v>
      </c>
      <c r="AR8" s="60">
        <v>10</v>
      </c>
      <c r="AS8" s="140">
        <f>AR8*C8</f>
        <v>22</v>
      </c>
      <c r="AT8" s="62">
        <v>20</v>
      </c>
      <c r="AU8" s="139">
        <f>AT8*C8</f>
        <v>44</v>
      </c>
    </row>
    <row r="9" spans="1:47" ht="15.75" x14ac:dyDescent="0.2">
      <c r="A9" s="39">
        <v>2</v>
      </c>
      <c r="B9" s="121" t="s">
        <v>127</v>
      </c>
      <c r="C9" s="115">
        <v>2</v>
      </c>
      <c r="D9" s="60">
        <v>30</v>
      </c>
      <c r="E9" s="119">
        <f t="shared" ref="E9:E37" si="0">C9*D9</f>
        <v>60</v>
      </c>
      <c r="F9" s="60">
        <v>10</v>
      </c>
      <c r="G9" s="119">
        <f t="shared" ref="G9:G37" si="1">C9*F9</f>
        <v>20</v>
      </c>
      <c r="H9" s="60">
        <v>20</v>
      </c>
      <c r="I9" s="119">
        <f t="shared" ref="I9:I37" si="2">C9*H9</f>
        <v>40</v>
      </c>
      <c r="J9" s="60">
        <v>25</v>
      </c>
      <c r="K9" s="119">
        <f t="shared" ref="K9:K37" si="3">J9*C9</f>
        <v>50</v>
      </c>
      <c r="L9" s="60">
        <v>10</v>
      </c>
      <c r="M9" s="119">
        <f t="shared" ref="M9:M37" si="4">L9*C9</f>
        <v>20</v>
      </c>
      <c r="N9" s="60">
        <v>25</v>
      </c>
      <c r="O9" s="119">
        <f t="shared" ref="O9:O37" si="5">N9*C9</f>
        <v>50</v>
      </c>
      <c r="P9" s="60">
        <v>25</v>
      </c>
      <c r="Q9" s="119">
        <f t="shared" ref="Q9:Q37" si="6">P9*C9</f>
        <v>50</v>
      </c>
      <c r="R9" s="60">
        <v>4</v>
      </c>
      <c r="S9" s="119">
        <f t="shared" ref="S9:S37" si="7">R9*C9</f>
        <v>8</v>
      </c>
      <c r="T9" s="60">
        <v>20</v>
      </c>
      <c r="U9" s="119">
        <f t="shared" ref="U9:U37" si="8">T9*C9</f>
        <v>40</v>
      </c>
      <c r="V9" s="60">
        <v>4</v>
      </c>
      <c r="W9" s="119">
        <f t="shared" ref="W9:W37" si="9">V9*C9</f>
        <v>8</v>
      </c>
      <c r="X9" s="60">
        <v>6</v>
      </c>
      <c r="Y9" s="119">
        <f t="shared" ref="Y9:Y37" si="10">X9*C9</f>
        <v>12</v>
      </c>
      <c r="Z9" s="60">
        <v>20</v>
      </c>
      <c r="AA9" s="119">
        <f t="shared" ref="AA9:AA37" si="11">Z9*C9</f>
        <v>40</v>
      </c>
      <c r="AB9" s="60">
        <v>4</v>
      </c>
      <c r="AC9" s="119">
        <f t="shared" ref="AC9:AC37" si="12">C9*AB9</f>
        <v>8</v>
      </c>
      <c r="AD9" s="60">
        <v>5</v>
      </c>
      <c r="AE9" s="119">
        <f t="shared" ref="AE9:AE37" si="13">AD9*C9</f>
        <v>10</v>
      </c>
      <c r="AF9" s="60">
        <v>20</v>
      </c>
      <c r="AG9" s="119">
        <f t="shared" ref="AG9:AG37" si="14">AF9*C9</f>
        <v>40</v>
      </c>
      <c r="AH9" s="60">
        <v>25</v>
      </c>
      <c r="AI9" s="119">
        <f t="shared" ref="AI9:AI37" si="15">AH9*C9</f>
        <v>50</v>
      </c>
      <c r="AJ9" s="60">
        <v>10</v>
      </c>
      <c r="AK9" s="119">
        <f t="shared" ref="AK9:AK37" si="16">AJ9*C9</f>
        <v>20</v>
      </c>
      <c r="AL9" s="107">
        <v>5</v>
      </c>
      <c r="AM9" s="139">
        <f t="shared" ref="AM9:AM37" si="17">AL9*C9</f>
        <v>10</v>
      </c>
      <c r="AN9" s="60">
        <v>10</v>
      </c>
      <c r="AO9" s="119">
        <f t="shared" ref="AO9:AO37" si="18">AN9*C9</f>
        <v>20</v>
      </c>
      <c r="AP9" s="107">
        <v>20</v>
      </c>
      <c r="AQ9" s="139">
        <f t="shared" ref="AQ9:AQ37" si="19">AP9*C9</f>
        <v>40</v>
      </c>
      <c r="AR9" s="60">
        <v>10</v>
      </c>
      <c r="AS9" s="140">
        <f t="shared" ref="AS9:AS37" si="20">AR9*C9</f>
        <v>20</v>
      </c>
      <c r="AT9" s="62">
        <v>10</v>
      </c>
      <c r="AU9" s="139">
        <f t="shared" ref="AU9:AU37" si="21">AT9*C9</f>
        <v>20</v>
      </c>
    </row>
    <row r="10" spans="1:47" ht="15.75" x14ac:dyDescent="0.2">
      <c r="A10" s="39">
        <v>3</v>
      </c>
      <c r="B10" s="121" t="s">
        <v>190</v>
      </c>
      <c r="C10" s="115">
        <v>2.11</v>
      </c>
      <c r="D10" s="60">
        <v>15</v>
      </c>
      <c r="E10" s="119">
        <f t="shared" si="0"/>
        <v>31.65</v>
      </c>
      <c r="F10" s="60">
        <v>10</v>
      </c>
      <c r="G10" s="119">
        <f t="shared" si="1"/>
        <v>21.099999999999998</v>
      </c>
      <c r="H10" s="60">
        <v>10</v>
      </c>
      <c r="I10" s="119">
        <f t="shared" si="2"/>
        <v>21.099999999999998</v>
      </c>
      <c r="J10" s="60">
        <v>10</v>
      </c>
      <c r="K10" s="119">
        <f t="shared" si="3"/>
        <v>21.099999999999998</v>
      </c>
      <c r="L10" s="60">
        <v>5</v>
      </c>
      <c r="M10" s="119">
        <f t="shared" si="4"/>
        <v>10.549999999999999</v>
      </c>
      <c r="N10" s="60">
        <v>10</v>
      </c>
      <c r="O10" s="119">
        <f t="shared" si="5"/>
        <v>21.099999999999998</v>
      </c>
      <c r="P10" s="60">
        <v>15</v>
      </c>
      <c r="Q10" s="119">
        <f t="shared" si="6"/>
        <v>31.65</v>
      </c>
      <c r="R10" s="60">
        <v>1</v>
      </c>
      <c r="S10" s="119">
        <f t="shared" si="7"/>
        <v>2.11</v>
      </c>
      <c r="T10" s="60">
        <v>0</v>
      </c>
      <c r="U10" s="119">
        <f t="shared" si="8"/>
        <v>0</v>
      </c>
      <c r="V10" s="60">
        <v>0</v>
      </c>
      <c r="W10" s="119">
        <f t="shared" si="9"/>
        <v>0</v>
      </c>
      <c r="X10" s="60">
        <v>0</v>
      </c>
      <c r="Y10" s="119">
        <f t="shared" si="10"/>
        <v>0</v>
      </c>
      <c r="Z10" s="60">
        <v>0</v>
      </c>
      <c r="AA10" s="119">
        <f t="shared" si="11"/>
        <v>0</v>
      </c>
      <c r="AB10" s="60">
        <v>0</v>
      </c>
      <c r="AC10" s="119">
        <f t="shared" si="12"/>
        <v>0</v>
      </c>
      <c r="AD10" s="60">
        <v>0</v>
      </c>
      <c r="AE10" s="119">
        <f t="shared" si="13"/>
        <v>0</v>
      </c>
      <c r="AF10" s="60">
        <v>0</v>
      </c>
      <c r="AG10" s="119">
        <f t="shared" si="14"/>
        <v>0</v>
      </c>
      <c r="AH10" s="60">
        <v>0</v>
      </c>
      <c r="AI10" s="119">
        <f t="shared" si="15"/>
        <v>0</v>
      </c>
      <c r="AJ10" s="60">
        <v>6</v>
      </c>
      <c r="AK10" s="119">
        <f t="shared" si="16"/>
        <v>12.66</v>
      </c>
      <c r="AL10" s="107"/>
      <c r="AM10" s="139">
        <f t="shared" si="17"/>
        <v>0</v>
      </c>
      <c r="AN10" s="60">
        <v>6</v>
      </c>
      <c r="AO10" s="119">
        <f t="shared" si="18"/>
        <v>12.66</v>
      </c>
      <c r="AP10" s="107"/>
      <c r="AQ10" s="139">
        <f t="shared" si="19"/>
        <v>0</v>
      </c>
      <c r="AR10" s="60">
        <v>10</v>
      </c>
      <c r="AS10" s="140">
        <f t="shared" si="20"/>
        <v>21.099999999999998</v>
      </c>
      <c r="AT10" s="62">
        <v>10</v>
      </c>
      <c r="AU10" s="139">
        <f t="shared" si="21"/>
        <v>21.099999999999998</v>
      </c>
    </row>
    <row r="11" spans="1:47" ht="15.75" x14ac:dyDescent="0.2">
      <c r="A11" s="39">
        <v>4</v>
      </c>
      <c r="B11" s="98" t="s">
        <v>128</v>
      </c>
      <c r="C11" s="115">
        <v>2.5</v>
      </c>
      <c r="D11" s="60">
        <v>4</v>
      </c>
      <c r="E11" s="119">
        <f t="shared" si="0"/>
        <v>10</v>
      </c>
      <c r="F11" s="60">
        <v>4</v>
      </c>
      <c r="G11" s="119">
        <f t="shared" si="1"/>
        <v>10</v>
      </c>
      <c r="H11" s="60">
        <v>1</v>
      </c>
      <c r="I11" s="119">
        <f t="shared" si="2"/>
        <v>2.5</v>
      </c>
      <c r="J11" s="60">
        <v>2</v>
      </c>
      <c r="K11" s="119">
        <f t="shared" si="3"/>
        <v>5</v>
      </c>
      <c r="L11" s="60">
        <v>1</v>
      </c>
      <c r="M11" s="119">
        <f t="shared" si="4"/>
        <v>2.5</v>
      </c>
      <c r="N11" s="60">
        <v>1</v>
      </c>
      <c r="O11" s="119">
        <f t="shared" si="5"/>
        <v>2.5</v>
      </c>
      <c r="P11" s="60">
        <v>2</v>
      </c>
      <c r="Q11" s="119">
        <f t="shared" si="6"/>
        <v>5</v>
      </c>
      <c r="R11" s="60">
        <v>1</v>
      </c>
      <c r="S11" s="119">
        <f t="shared" si="7"/>
        <v>2.5</v>
      </c>
      <c r="T11" s="60">
        <v>2</v>
      </c>
      <c r="U11" s="119">
        <f t="shared" si="8"/>
        <v>5</v>
      </c>
      <c r="V11" s="60">
        <v>1</v>
      </c>
      <c r="W11" s="119">
        <f t="shared" si="9"/>
        <v>2.5</v>
      </c>
      <c r="X11" s="60">
        <v>1</v>
      </c>
      <c r="Y11" s="119">
        <f t="shared" si="10"/>
        <v>2.5</v>
      </c>
      <c r="Z11" s="60">
        <v>3</v>
      </c>
      <c r="AA11" s="119">
        <f t="shared" si="11"/>
        <v>7.5</v>
      </c>
      <c r="AB11" s="60">
        <v>1</v>
      </c>
      <c r="AC11" s="119">
        <f t="shared" si="12"/>
        <v>2.5</v>
      </c>
      <c r="AD11" s="60">
        <v>2</v>
      </c>
      <c r="AE11" s="119">
        <f t="shared" si="13"/>
        <v>5</v>
      </c>
      <c r="AF11" s="60">
        <v>1</v>
      </c>
      <c r="AG11" s="119">
        <f t="shared" si="14"/>
        <v>2.5</v>
      </c>
      <c r="AH11" s="60">
        <v>1</v>
      </c>
      <c r="AI11" s="119">
        <f t="shared" si="15"/>
        <v>2.5</v>
      </c>
      <c r="AJ11" s="60">
        <v>1</v>
      </c>
      <c r="AK11" s="119">
        <f t="shared" si="16"/>
        <v>2.5</v>
      </c>
      <c r="AL11" s="107">
        <v>2</v>
      </c>
      <c r="AM11" s="139">
        <f t="shared" si="17"/>
        <v>5</v>
      </c>
      <c r="AN11" s="60">
        <v>1</v>
      </c>
      <c r="AO11" s="119">
        <f t="shared" si="18"/>
        <v>2.5</v>
      </c>
      <c r="AP11" s="107">
        <v>3</v>
      </c>
      <c r="AQ11" s="139">
        <f t="shared" si="19"/>
        <v>7.5</v>
      </c>
      <c r="AR11" s="60">
        <v>4</v>
      </c>
      <c r="AS11" s="140">
        <f t="shared" si="20"/>
        <v>10</v>
      </c>
      <c r="AT11" s="62">
        <v>4</v>
      </c>
      <c r="AU11" s="139">
        <f t="shared" si="21"/>
        <v>10</v>
      </c>
    </row>
    <row r="12" spans="1:47" ht="15.75" x14ac:dyDescent="0.2">
      <c r="A12" s="39">
        <v>5</v>
      </c>
      <c r="B12" s="44" t="s">
        <v>129</v>
      </c>
      <c r="C12" s="116">
        <v>1.37</v>
      </c>
      <c r="D12" s="60">
        <v>15</v>
      </c>
      <c r="E12" s="119">
        <f t="shared" si="0"/>
        <v>20.55</v>
      </c>
      <c r="F12" s="60">
        <v>15</v>
      </c>
      <c r="G12" s="119">
        <f t="shared" si="1"/>
        <v>20.55</v>
      </c>
      <c r="H12" s="60">
        <v>10</v>
      </c>
      <c r="I12" s="119">
        <f t="shared" si="2"/>
        <v>13.700000000000001</v>
      </c>
      <c r="J12" s="60">
        <v>15</v>
      </c>
      <c r="K12" s="119">
        <f t="shared" si="3"/>
        <v>20.55</v>
      </c>
      <c r="L12" s="60">
        <v>5</v>
      </c>
      <c r="M12" s="119">
        <f t="shared" si="4"/>
        <v>6.8500000000000005</v>
      </c>
      <c r="N12" s="60">
        <v>15</v>
      </c>
      <c r="O12" s="119">
        <f t="shared" si="5"/>
        <v>20.55</v>
      </c>
      <c r="P12" s="60">
        <v>15</v>
      </c>
      <c r="Q12" s="119">
        <f t="shared" si="6"/>
        <v>20.55</v>
      </c>
      <c r="R12" s="60">
        <v>3</v>
      </c>
      <c r="S12" s="119">
        <f t="shared" si="7"/>
        <v>4.1100000000000003</v>
      </c>
      <c r="T12" s="60">
        <v>20</v>
      </c>
      <c r="U12" s="119">
        <f t="shared" si="8"/>
        <v>27.400000000000002</v>
      </c>
      <c r="V12" s="60">
        <v>2</v>
      </c>
      <c r="W12" s="119">
        <f t="shared" si="9"/>
        <v>2.74</v>
      </c>
      <c r="X12" s="60">
        <v>3</v>
      </c>
      <c r="Y12" s="119">
        <f t="shared" si="10"/>
        <v>4.1100000000000003</v>
      </c>
      <c r="Z12" s="60">
        <v>10</v>
      </c>
      <c r="AA12" s="119">
        <f t="shared" si="11"/>
        <v>13.700000000000001</v>
      </c>
      <c r="AB12" s="60">
        <v>2</v>
      </c>
      <c r="AC12" s="119">
        <f t="shared" si="12"/>
        <v>2.74</v>
      </c>
      <c r="AD12" s="60">
        <v>8</v>
      </c>
      <c r="AE12" s="119">
        <f t="shared" si="13"/>
        <v>10.96</v>
      </c>
      <c r="AF12" s="60">
        <v>15</v>
      </c>
      <c r="AG12" s="119">
        <f t="shared" si="14"/>
        <v>20.55</v>
      </c>
      <c r="AH12" s="60">
        <v>10</v>
      </c>
      <c r="AI12" s="119">
        <f t="shared" si="15"/>
        <v>13.700000000000001</v>
      </c>
      <c r="AJ12" s="60">
        <v>7</v>
      </c>
      <c r="AK12" s="119">
        <f t="shared" si="16"/>
        <v>9.59</v>
      </c>
      <c r="AL12" s="107">
        <v>3</v>
      </c>
      <c r="AM12" s="139">
        <f t="shared" si="17"/>
        <v>4.1100000000000003</v>
      </c>
      <c r="AN12" s="60">
        <v>7</v>
      </c>
      <c r="AO12" s="119">
        <f t="shared" si="18"/>
        <v>9.59</v>
      </c>
      <c r="AP12" s="107">
        <v>15</v>
      </c>
      <c r="AQ12" s="139">
        <f t="shared" si="19"/>
        <v>20.55</v>
      </c>
      <c r="AR12" s="60">
        <v>8</v>
      </c>
      <c r="AS12" s="140">
        <f t="shared" si="20"/>
        <v>10.96</v>
      </c>
      <c r="AT12" s="62">
        <v>5</v>
      </c>
      <c r="AU12" s="139">
        <f t="shared" si="21"/>
        <v>6.8500000000000005</v>
      </c>
    </row>
    <row r="13" spans="1:47" ht="15.75" x14ac:dyDescent="0.2">
      <c r="A13" s="39">
        <v>6</v>
      </c>
      <c r="B13" s="121" t="s">
        <v>288</v>
      </c>
      <c r="C13" s="115">
        <v>6.34</v>
      </c>
      <c r="D13" s="60">
        <v>5</v>
      </c>
      <c r="E13" s="119">
        <f t="shared" si="0"/>
        <v>31.7</v>
      </c>
      <c r="F13" s="60">
        <v>5</v>
      </c>
      <c r="G13" s="119">
        <f t="shared" si="1"/>
        <v>31.7</v>
      </c>
      <c r="H13" s="60">
        <v>2</v>
      </c>
      <c r="I13" s="119">
        <f t="shared" si="2"/>
        <v>12.68</v>
      </c>
      <c r="J13" s="60">
        <v>2</v>
      </c>
      <c r="K13" s="119">
        <f t="shared" si="3"/>
        <v>12.68</v>
      </c>
      <c r="L13" s="60">
        <v>1</v>
      </c>
      <c r="M13" s="119">
        <f t="shared" si="4"/>
        <v>6.34</v>
      </c>
      <c r="N13" s="60">
        <v>2</v>
      </c>
      <c r="O13" s="119">
        <f t="shared" si="5"/>
        <v>12.68</v>
      </c>
      <c r="P13" s="60">
        <v>6</v>
      </c>
      <c r="Q13" s="119">
        <f t="shared" si="6"/>
        <v>38.04</v>
      </c>
      <c r="R13" s="60">
        <v>1</v>
      </c>
      <c r="S13" s="119">
        <f t="shared" si="7"/>
        <v>6.34</v>
      </c>
      <c r="T13" s="60">
        <v>24</v>
      </c>
      <c r="U13" s="119">
        <f t="shared" si="8"/>
        <v>152.16</v>
      </c>
      <c r="V13" s="60">
        <v>2</v>
      </c>
      <c r="W13" s="119">
        <f t="shared" si="9"/>
        <v>12.68</v>
      </c>
      <c r="X13" s="60">
        <v>3</v>
      </c>
      <c r="Y13" s="119">
        <f t="shared" si="10"/>
        <v>19.02</v>
      </c>
      <c r="Z13" s="60">
        <v>10</v>
      </c>
      <c r="AA13" s="119">
        <f t="shared" si="11"/>
        <v>63.4</v>
      </c>
      <c r="AB13" s="60">
        <v>3</v>
      </c>
      <c r="AC13" s="119">
        <f t="shared" si="12"/>
        <v>19.02</v>
      </c>
      <c r="AD13" s="60">
        <v>2</v>
      </c>
      <c r="AE13" s="119">
        <f t="shared" si="13"/>
        <v>12.68</v>
      </c>
      <c r="AF13" s="60">
        <v>6</v>
      </c>
      <c r="AG13" s="119">
        <f t="shared" si="14"/>
        <v>38.04</v>
      </c>
      <c r="AH13" s="60">
        <v>3</v>
      </c>
      <c r="AI13" s="119">
        <f t="shared" si="15"/>
        <v>19.02</v>
      </c>
      <c r="AJ13" s="60">
        <v>3</v>
      </c>
      <c r="AK13" s="119">
        <f t="shared" si="16"/>
        <v>19.02</v>
      </c>
      <c r="AL13" s="107">
        <v>4</v>
      </c>
      <c r="AM13" s="139">
        <f t="shared" si="17"/>
        <v>25.36</v>
      </c>
      <c r="AN13" s="60">
        <v>3</v>
      </c>
      <c r="AO13" s="119">
        <f t="shared" si="18"/>
        <v>19.02</v>
      </c>
      <c r="AP13" s="107">
        <v>6</v>
      </c>
      <c r="AQ13" s="139">
        <f t="shared" si="19"/>
        <v>38.04</v>
      </c>
      <c r="AR13" s="60">
        <v>3</v>
      </c>
      <c r="AS13" s="140">
        <f t="shared" si="20"/>
        <v>19.02</v>
      </c>
      <c r="AT13" s="62">
        <v>3</v>
      </c>
      <c r="AU13" s="139">
        <f t="shared" si="21"/>
        <v>19.02</v>
      </c>
    </row>
    <row r="14" spans="1:47" ht="15.75" x14ac:dyDescent="0.2">
      <c r="A14" s="39">
        <v>7</v>
      </c>
      <c r="B14" s="44" t="s">
        <v>130</v>
      </c>
      <c r="C14" s="160">
        <v>3.26</v>
      </c>
      <c r="D14" s="60">
        <v>10</v>
      </c>
      <c r="E14" s="119">
        <f t="shared" si="0"/>
        <v>32.599999999999994</v>
      </c>
      <c r="F14" s="60">
        <v>10</v>
      </c>
      <c r="G14" s="119">
        <f t="shared" si="1"/>
        <v>32.599999999999994</v>
      </c>
      <c r="H14" s="60">
        <v>2</v>
      </c>
      <c r="I14" s="119">
        <f t="shared" si="2"/>
        <v>6.52</v>
      </c>
      <c r="J14" s="60">
        <v>5</v>
      </c>
      <c r="K14" s="119">
        <f t="shared" si="3"/>
        <v>16.299999999999997</v>
      </c>
      <c r="L14" s="60">
        <v>3</v>
      </c>
      <c r="M14" s="119">
        <f t="shared" si="4"/>
        <v>9.7799999999999994</v>
      </c>
      <c r="N14" s="60">
        <v>2</v>
      </c>
      <c r="O14" s="119">
        <f t="shared" si="5"/>
        <v>6.52</v>
      </c>
      <c r="P14" s="60">
        <v>10</v>
      </c>
      <c r="Q14" s="119">
        <f t="shared" si="6"/>
        <v>32.599999999999994</v>
      </c>
      <c r="R14" s="60">
        <v>2</v>
      </c>
      <c r="S14" s="119">
        <f t="shared" si="7"/>
        <v>6.52</v>
      </c>
      <c r="T14" s="60">
        <v>10</v>
      </c>
      <c r="U14" s="119">
        <f t="shared" si="8"/>
        <v>32.599999999999994</v>
      </c>
      <c r="V14" s="60">
        <v>3</v>
      </c>
      <c r="W14" s="119">
        <f t="shared" si="9"/>
        <v>9.7799999999999994</v>
      </c>
      <c r="X14" s="60">
        <v>3</v>
      </c>
      <c r="Y14" s="119">
        <f t="shared" si="10"/>
        <v>9.7799999999999994</v>
      </c>
      <c r="Z14" s="60">
        <v>8</v>
      </c>
      <c r="AA14" s="119">
        <f t="shared" si="11"/>
        <v>26.08</v>
      </c>
      <c r="AB14" s="60">
        <v>2</v>
      </c>
      <c r="AC14" s="119">
        <f t="shared" si="12"/>
        <v>6.52</v>
      </c>
      <c r="AD14" s="60">
        <v>4</v>
      </c>
      <c r="AE14" s="119">
        <f t="shared" si="13"/>
        <v>13.04</v>
      </c>
      <c r="AF14" s="60">
        <v>2</v>
      </c>
      <c r="AG14" s="119">
        <f t="shared" si="14"/>
        <v>6.52</v>
      </c>
      <c r="AH14" s="60">
        <v>2</v>
      </c>
      <c r="AI14" s="119">
        <f t="shared" si="15"/>
        <v>6.52</v>
      </c>
      <c r="AJ14" s="60">
        <v>1</v>
      </c>
      <c r="AK14" s="119">
        <f t="shared" si="16"/>
        <v>3.26</v>
      </c>
      <c r="AL14" s="107">
        <v>1</v>
      </c>
      <c r="AM14" s="139">
        <f t="shared" si="17"/>
        <v>3.26</v>
      </c>
      <c r="AN14" s="60">
        <v>1</v>
      </c>
      <c r="AO14" s="119">
        <f t="shared" si="18"/>
        <v>3.26</v>
      </c>
      <c r="AP14" s="107">
        <v>2</v>
      </c>
      <c r="AQ14" s="139">
        <f t="shared" si="19"/>
        <v>6.52</v>
      </c>
      <c r="AR14" s="60">
        <v>2</v>
      </c>
      <c r="AS14" s="140">
        <f t="shared" si="20"/>
        <v>6.52</v>
      </c>
      <c r="AT14" s="62">
        <v>5</v>
      </c>
      <c r="AU14" s="139">
        <f t="shared" si="21"/>
        <v>16.299999999999997</v>
      </c>
    </row>
    <row r="15" spans="1:47" ht="15.75" x14ac:dyDescent="0.2">
      <c r="A15" s="39">
        <v>8</v>
      </c>
      <c r="B15" s="158" t="s">
        <v>131</v>
      </c>
      <c r="C15" s="160">
        <v>5.72</v>
      </c>
      <c r="D15" s="60">
        <v>10</v>
      </c>
      <c r="E15" s="119">
        <f t="shared" si="0"/>
        <v>57.199999999999996</v>
      </c>
      <c r="F15" s="60">
        <v>10</v>
      </c>
      <c r="G15" s="119">
        <f t="shared" si="1"/>
        <v>57.199999999999996</v>
      </c>
      <c r="H15" s="60">
        <v>5</v>
      </c>
      <c r="I15" s="119">
        <f t="shared" si="2"/>
        <v>28.599999999999998</v>
      </c>
      <c r="J15" s="60">
        <v>10</v>
      </c>
      <c r="K15" s="119">
        <f t="shared" si="3"/>
        <v>57.199999999999996</v>
      </c>
      <c r="L15" s="60">
        <v>2</v>
      </c>
      <c r="M15" s="119">
        <f t="shared" si="4"/>
        <v>11.44</v>
      </c>
      <c r="N15" s="60">
        <v>5</v>
      </c>
      <c r="O15" s="119">
        <f t="shared" si="5"/>
        <v>28.599999999999998</v>
      </c>
      <c r="P15" s="60">
        <v>10</v>
      </c>
      <c r="Q15" s="119">
        <f t="shared" si="6"/>
        <v>57.199999999999996</v>
      </c>
      <c r="R15" s="60">
        <v>1</v>
      </c>
      <c r="S15" s="119">
        <f t="shared" si="7"/>
        <v>5.72</v>
      </c>
      <c r="T15" s="60">
        <v>4</v>
      </c>
      <c r="U15" s="119">
        <f t="shared" si="8"/>
        <v>22.88</v>
      </c>
      <c r="V15" s="60">
        <v>1</v>
      </c>
      <c r="W15" s="119">
        <f t="shared" si="9"/>
        <v>5.72</v>
      </c>
      <c r="X15" s="60">
        <v>0</v>
      </c>
      <c r="Y15" s="119">
        <f t="shared" si="10"/>
        <v>0</v>
      </c>
      <c r="Z15" s="60">
        <v>0</v>
      </c>
      <c r="AA15" s="119">
        <f t="shared" si="11"/>
        <v>0</v>
      </c>
      <c r="AB15" s="60">
        <v>1</v>
      </c>
      <c r="AC15" s="119">
        <f t="shared" si="12"/>
        <v>5.72</v>
      </c>
      <c r="AD15" s="60">
        <v>1</v>
      </c>
      <c r="AE15" s="119">
        <f t="shared" si="13"/>
        <v>5.72</v>
      </c>
      <c r="AF15" s="60">
        <v>5</v>
      </c>
      <c r="AG15" s="119">
        <f t="shared" si="14"/>
        <v>28.599999999999998</v>
      </c>
      <c r="AH15" s="60">
        <v>0</v>
      </c>
      <c r="AI15" s="119">
        <f t="shared" si="15"/>
        <v>0</v>
      </c>
      <c r="AJ15" s="60">
        <v>3</v>
      </c>
      <c r="AK15" s="119">
        <f t="shared" si="16"/>
        <v>17.16</v>
      </c>
      <c r="AL15" s="107">
        <v>5</v>
      </c>
      <c r="AM15" s="139">
        <f t="shared" si="17"/>
        <v>28.599999999999998</v>
      </c>
      <c r="AN15" s="60">
        <v>3</v>
      </c>
      <c r="AO15" s="119">
        <f t="shared" si="18"/>
        <v>17.16</v>
      </c>
      <c r="AP15" s="107">
        <v>2</v>
      </c>
      <c r="AQ15" s="139">
        <f t="shared" si="19"/>
        <v>11.44</v>
      </c>
      <c r="AR15" s="60">
        <v>8</v>
      </c>
      <c r="AS15" s="140">
        <f t="shared" si="20"/>
        <v>45.76</v>
      </c>
      <c r="AT15" s="62">
        <v>10</v>
      </c>
      <c r="AU15" s="139">
        <f t="shared" si="21"/>
        <v>57.199999999999996</v>
      </c>
    </row>
    <row r="16" spans="1:47" ht="15.75" x14ac:dyDescent="0.2">
      <c r="A16" s="39">
        <v>9</v>
      </c>
      <c r="B16" s="158" t="s">
        <v>148</v>
      </c>
      <c r="C16" s="116">
        <v>4.99</v>
      </c>
      <c r="D16" s="60">
        <v>10</v>
      </c>
      <c r="E16" s="119">
        <f t="shared" si="0"/>
        <v>49.900000000000006</v>
      </c>
      <c r="F16" s="60">
        <v>10</v>
      </c>
      <c r="G16" s="119">
        <f t="shared" si="1"/>
        <v>49.900000000000006</v>
      </c>
      <c r="H16" s="60">
        <v>5</v>
      </c>
      <c r="I16" s="119">
        <f t="shared" si="2"/>
        <v>24.950000000000003</v>
      </c>
      <c r="J16" s="60">
        <v>10</v>
      </c>
      <c r="K16" s="119">
        <f t="shared" si="3"/>
        <v>49.900000000000006</v>
      </c>
      <c r="L16" s="60">
        <v>2</v>
      </c>
      <c r="M16" s="119">
        <f t="shared" si="4"/>
        <v>9.98</v>
      </c>
      <c r="N16" s="60">
        <v>5</v>
      </c>
      <c r="O16" s="119">
        <f t="shared" si="5"/>
        <v>24.950000000000003</v>
      </c>
      <c r="P16" s="60">
        <v>10</v>
      </c>
      <c r="Q16" s="119">
        <f t="shared" si="6"/>
        <v>49.900000000000006</v>
      </c>
      <c r="R16" s="60">
        <v>1</v>
      </c>
      <c r="S16" s="119">
        <f t="shared" si="7"/>
        <v>4.99</v>
      </c>
      <c r="T16" s="60">
        <v>0</v>
      </c>
      <c r="U16" s="119">
        <f t="shared" si="8"/>
        <v>0</v>
      </c>
      <c r="V16" s="60">
        <v>0</v>
      </c>
      <c r="W16" s="119">
        <f t="shared" si="9"/>
        <v>0</v>
      </c>
      <c r="X16" s="60">
        <v>0</v>
      </c>
      <c r="Y16" s="119">
        <f t="shared" si="10"/>
        <v>0</v>
      </c>
      <c r="Z16" s="60">
        <v>0</v>
      </c>
      <c r="AA16" s="119">
        <f t="shared" si="11"/>
        <v>0</v>
      </c>
      <c r="AB16" s="60">
        <v>0</v>
      </c>
      <c r="AC16" s="119">
        <f t="shared" si="12"/>
        <v>0</v>
      </c>
      <c r="AD16" s="60">
        <v>0</v>
      </c>
      <c r="AE16" s="119">
        <f t="shared" si="13"/>
        <v>0</v>
      </c>
      <c r="AF16" s="60">
        <v>0</v>
      </c>
      <c r="AG16" s="119">
        <f t="shared" si="14"/>
        <v>0</v>
      </c>
      <c r="AH16" s="60">
        <v>0</v>
      </c>
      <c r="AI16" s="119">
        <f t="shared" si="15"/>
        <v>0</v>
      </c>
      <c r="AJ16" s="60">
        <v>0</v>
      </c>
      <c r="AK16" s="119">
        <f t="shared" si="16"/>
        <v>0</v>
      </c>
      <c r="AL16" s="107"/>
      <c r="AM16" s="139">
        <f t="shared" si="17"/>
        <v>0</v>
      </c>
      <c r="AN16" s="60">
        <v>0</v>
      </c>
      <c r="AO16" s="119">
        <f t="shared" si="18"/>
        <v>0</v>
      </c>
      <c r="AP16" s="107"/>
      <c r="AQ16" s="139">
        <f t="shared" si="19"/>
        <v>0</v>
      </c>
      <c r="AR16" s="60">
        <v>0</v>
      </c>
      <c r="AS16" s="140">
        <f t="shared" si="20"/>
        <v>0</v>
      </c>
      <c r="AT16" s="62"/>
      <c r="AU16" s="139">
        <f t="shared" si="21"/>
        <v>0</v>
      </c>
    </row>
    <row r="17" spans="1:47" ht="15.75" x14ac:dyDescent="0.2">
      <c r="A17" s="39">
        <v>10</v>
      </c>
      <c r="B17" s="44" t="s">
        <v>191</v>
      </c>
      <c r="C17" s="116">
        <v>2.4300000000000002</v>
      </c>
      <c r="D17" s="60">
        <v>5</v>
      </c>
      <c r="E17" s="119">
        <f t="shared" si="0"/>
        <v>12.15</v>
      </c>
      <c r="F17" s="60">
        <v>3</v>
      </c>
      <c r="G17" s="119">
        <f t="shared" si="1"/>
        <v>7.2900000000000009</v>
      </c>
      <c r="H17" s="60">
        <v>2</v>
      </c>
      <c r="I17" s="119">
        <f t="shared" si="2"/>
        <v>4.8600000000000003</v>
      </c>
      <c r="J17" s="60">
        <v>4</v>
      </c>
      <c r="K17" s="119">
        <f t="shared" si="3"/>
        <v>9.7200000000000006</v>
      </c>
      <c r="L17" s="60">
        <v>1</v>
      </c>
      <c r="M17" s="119">
        <f t="shared" si="4"/>
        <v>2.4300000000000002</v>
      </c>
      <c r="N17" s="60">
        <v>2</v>
      </c>
      <c r="O17" s="119">
        <f t="shared" si="5"/>
        <v>4.8600000000000003</v>
      </c>
      <c r="P17" s="60">
        <v>5</v>
      </c>
      <c r="Q17" s="119">
        <f t="shared" si="6"/>
        <v>12.15</v>
      </c>
      <c r="R17" s="60">
        <v>1</v>
      </c>
      <c r="S17" s="119">
        <f t="shared" si="7"/>
        <v>2.4300000000000002</v>
      </c>
      <c r="T17" s="60">
        <v>0</v>
      </c>
      <c r="U17" s="119">
        <f t="shared" si="8"/>
        <v>0</v>
      </c>
      <c r="V17" s="60">
        <v>0</v>
      </c>
      <c r="W17" s="119">
        <f t="shared" si="9"/>
        <v>0</v>
      </c>
      <c r="X17" s="60">
        <v>0</v>
      </c>
      <c r="Y17" s="119">
        <f t="shared" si="10"/>
        <v>0</v>
      </c>
      <c r="Z17" s="60">
        <v>0</v>
      </c>
      <c r="AA17" s="119">
        <f t="shared" si="11"/>
        <v>0</v>
      </c>
      <c r="AB17" s="60">
        <v>0</v>
      </c>
      <c r="AC17" s="119">
        <f t="shared" si="12"/>
        <v>0</v>
      </c>
      <c r="AD17" s="60">
        <v>0</v>
      </c>
      <c r="AE17" s="119">
        <f t="shared" si="13"/>
        <v>0</v>
      </c>
      <c r="AF17" s="60">
        <v>4</v>
      </c>
      <c r="AG17" s="119">
        <f t="shared" si="14"/>
        <v>9.7200000000000006</v>
      </c>
      <c r="AH17" s="60">
        <v>0</v>
      </c>
      <c r="AI17" s="119">
        <f t="shared" si="15"/>
        <v>0</v>
      </c>
      <c r="AJ17" s="60">
        <v>2</v>
      </c>
      <c r="AK17" s="119">
        <f t="shared" si="16"/>
        <v>4.8600000000000003</v>
      </c>
      <c r="AL17" s="107"/>
      <c r="AM17" s="139">
        <f t="shared" si="17"/>
        <v>0</v>
      </c>
      <c r="AN17" s="60">
        <v>2</v>
      </c>
      <c r="AO17" s="119">
        <f t="shared" si="18"/>
        <v>4.8600000000000003</v>
      </c>
      <c r="AP17" s="107"/>
      <c r="AQ17" s="139">
        <f t="shared" si="19"/>
        <v>0</v>
      </c>
      <c r="AR17" s="60">
        <v>0</v>
      </c>
      <c r="AS17" s="140">
        <f t="shared" si="20"/>
        <v>0</v>
      </c>
      <c r="AT17" s="62"/>
      <c r="AU17" s="139">
        <f t="shared" si="21"/>
        <v>0</v>
      </c>
    </row>
    <row r="18" spans="1:47" ht="15.75" x14ac:dyDescent="0.2">
      <c r="A18" s="39">
        <v>11</v>
      </c>
      <c r="B18" s="44" t="s">
        <v>132</v>
      </c>
      <c r="C18" s="116">
        <v>0.1</v>
      </c>
      <c r="D18" s="60">
        <v>300</v>
      </c>
      <c r="E18" s="119">
        <f t="shared" si="0"/>
        <v>30</v>
      </c>
      <c r="F18" s="60">
        <v>100</v>
      </c>
      <c r="G18" s="119">
        <f t="shared" si="1"/>
        <v>10</v>
      </c>
      <c r="H18" s="60">
        <v>100</v>
      </c>
      <c r="I18" s="119">
        <f t="shared" si="2"/>
        <v>10</v>
      </c>
      <c r="J18" s="60">
        <v>100</v>
      </c>
      <c r="K18" s="119">
        <f t="shared" si="3"/>
        <v>10</v>
      </c>
      <c r="L18" s="60">
        <v>50</v>
      </c>
      <c r="M18" s="119">
        <f t="shared" si="4"/>
        <v>5</v>
      </c>
      <c r="N18" s="60">
        <v>200</v>
      </c>
      <c r="O18" s="119">
        <f t="shared" si="5"/>
        <v>20</v>
      </c>
      <c r="P18" s="60">
        <v>300</v>
      </c>
      <c r="Q18" s="119">
        <f t="shared" si="6"/>
        <v>30</v>
      </c>
      <c r="R18" s="60">
        <v>40</v>
      </c>
      <c r="S18" s="119">
        <f t="shared" si="7"/>
        <v>4</v>
      </c>
      <c r="T18" s="60">
        <v>0</v>
      </c>
      <c r="U18" s="119">
        <f t="shared" si="8"/>
        <v>0</v>
      </c>
      <c r="V18" s="60">
        <v>0</v>
      </c>
      <c r="W18" s="119">
        <f t="shared" si="9"/>
        <v>0</v>
      </c>
      <c r="X18" s="60">
        <v>0</v>
      </c>
      <c r="Y18" s="119">
        <f t="shared" si="10"/>
        <v>0</v>
      </c>
      <c r="Z18" s="60">
        <v>0</v>
      </c>
      <c r="AA18" s="119">
        <f t="shared" si="11"/>
        <v>0</v>
      </c>
      <c r="AB18" s="60">
        <v>0</v>
      </c>
      <c r="AC18" s="119">
        <f t="shared" si="12"/>
        <v>0</v>
      </c>
      <c r="AD18" s="60">
        <v>0</v>
      </c>
      <c r="AE18" s="119">
        <f t="shared" si="13"/>
        <v>0</v>
      </c>
      <c r="AF18" s="60">
        <v>0</v>
      </c>
      <c r="AG18" s="119">
        <f t="shared" si="14"/>
        <v>0</v>
      </c>
      <c r="AH18" s="60">
        <v>50</v>
      </c>
      <c r="AI18" s="119">
        <f t="shared" si="15"/>
        <v>5</v>
      </c>
      <c r="AJ18" s="60">
        <v>0</v>
      </c>
      <c r="AK18" s="119">
        <f t="shared" si="16"/>
        <v>0</v>
      </c>
      <c r="AL18" s="107"/>
      <c r="AM18" s="139">
        <f t="shared" si="17"/>
        <v>0</v>
      </c>
      <c r="AN18" s="60">
        <v>0</v>
      </c>
      <c r="AO18" s="119">
        <f t="shared" si="18"/>
        <v>0</v>
      </c>
      <c r="AP18" s="107"/>
      <c r="AQ18" s="139">
        <f t="shared" si="19"/>
        <v>0</v>
      </c>
      <c r="AR18" s="60">
        <v>40</v>
      </c>
      <c r="AS18" s="140">
        <f t="shared" si="20"/>
        <v>4</v>
      </c>
      <c r="AT18" s="62">
        <v>40</v>
      </c>
      <c r="AU18" s="139">
        <f t="shared" si="21"/>
        <v>4</v>
      </c>
    </row>
    <row r="19" spans="1:47" ht="15.75" x14ac:dyDescent="0.2">
      <c r="A19" s="39">
        <v>12</v>
      </c>
      <c r="B19" s="44" t="s">
        <v>133</v>
      </c>
      <c r="C19" s="116">
        <v>0.19</v>
      </c>
      <c r="D19" s="60">
        <v>200</v>
      </c>
      <c r="E19" s="119">
        <f t="shared" si="0"/>
        <v>38</v>
      </c>
      <c r="F19" s="60">
        <v>100</v>
      </c>
      <c r="G19" s="119">
        <f t="shared" si="1"/>
        <v>19</v>
      </c>
      <c r="H19" s="60">
        <v>100</v>
      </c>
      <c r="I19" s="119">
        <f t="shared" si="2"/>
        <v>19</v>
      </c>
      <c r="J19" s="60">
        <v>100</v>
      </c>
      <c r="K19" s="119">
        <f t="shared" si="3"/>
        <v>19</v>
      </c>
      <c r="L19" s="60">
        <v>50</v>
      </c>
      <c r="M19" s="119">
        <f t="shared" si="4"/>
        <v>9.5</v>
      </c>
      <c r="N19" s="60">
        <v>200</v>
      </c>
      <c r="O19" s="119">
        <f t="shared" si="5"/>
        <v>38</v>
      </c>
      <c r="P19" s="60">
        <v>250</v>
      </c>
      <c r="Q19" s="119">
        <f t="shared" si="6"/>
        <v>47.5</v>
      </c>
      <c r="R19" s="60">
        <v>0</v>
      </c>
      <c r="S19" s="119">
        <f t="shared" si="7"/>
        <v>0</v>
      </c>
      <c r="T19" s="60">
        <v>50</v>
      </c>
      <c r="U19" s="119">
        <f t="shared" si="8"/>
        <v>9.5</v>
      </c>
      <c r="V19" s="60">
        <v>10</v>
      </c>
      <c r="W19" s="119">
        <f t="shared" si="9"/>
        <v>1.9</v>
      </c>
      <c r="X19" s="60">
        <v>10</v>
      </c>
      <c r="Y19" s="119">
        <f t="shared" si="10"/>
        <v>1.9</v>
      </c>
      <c r="Z19" s="60">
        <v>50</v>
      </c>
      <c r="AA19" s="119">
        <f t="shared" si="11"/>
        <v>9.5</v>
      </c>
      <c r="AB19" s="60">
        <v>10</v>
      </c>
      <c r="AC19" s="119">
        <f t="shared" si="12"/>
        <v>1.9</v>
      </c>
      <c r="AD19" s="60">
        <v>4</v>
      </c>
      <c r="AE19" s="119">
        <f t="shared" si="13"/>
        <v>0.76</v>
      </c>
      <c r="AF19" s="60">
        <v>100</v>
      </c>
      <c r="AG19" s="119">
        <f t="shared" si="14"/>
        <v>19</v>
      </c>
      <c r="AH19" s="60">
        <v>50</v>
      </c>
      <c r="AI19" s="119">
        <f t="shared" si="15"/>
        <v>9.5</v>
      </c>
      <c r="AJ19" s="60">
        <v>20</v>
      </c>
      <c r="AK19" s="119">
        <f t="shared" si="16"/>
        <v>3.8</v>
      </c>
      <c r="AL19" s="62">
        <v>50</v>
      </c>
      <c r="AM19" s="139">
        <f t="shared" si="17"/>
        <v>9.5</v>
      </c>
      <c r="AN19" s="60">
        <v>20</v>
      </c>
      <c r="AO19" s="119">
        <f t="shared" si="18"/>
        <v>3.8</v>
      </c>
      <c r="AP19" s="62">
        <v>100</v>
      </c>
      <c r="AQ19" s="139">
        <f t="shared" si="19"/>
        <v>19</v>
      </c>
      <c r="AR19" s="60">
        <v>0</v>
      </c>
      <c r="AS19" s="140">
        <f t="shared" si="20"/>
        <v>0</v>
      </c>
      <c r="AT19" s="62"/>
      <c r="AU19" s="139">
        <f t="shared" si="21"/>
        <v>0</v>
      </c>
    </row>
    <row r="20" spans="1:47" ht="15.75" x14ac:dyDescent="0.2">
      <c r="A20" s="39">
        <v>13</v>
      </c>
      <c r="B20" s="103" t="s">
        <v>134</v>
      </c>
      <c r="C20" s="116">
        <v>0.25</v>
      </c>
      <c r="D20" s="60">
        <v>200</v>
      </c>
      <c r="E20" s="119">
        <f t="shared" si="0"/>
        <v>50</v>
      </c>
      <c r="F20" s="60">
        <v>100</v>
      </c>
      <c r="G20" s="119">
        <f t="shared" si="1"/>
        <v>25</v>
      </c>
      <c r="H20" s="60">
        <v>100</v>
      </c>
      <c r="I20" s="119">
        <f t="shared" si="2"/>
        <v>25</v>
      </c>
      <c r="J20" s="60">
        <v>50</v>
      </c>
      <c r="K20" s="119">
        <f t="shared" si="3"/>
        <v>12.5</v>
      </c>
      <c r="L20" s="60">
        <v>50</v>
      </c>
      <c r="M20" s="119">
        <f t="shared" si="4"/>
        <v>12.5</v>
      </c>
      <c r="N20" s="60">
        <v>200</v>
      </c>
      <c r="O20" s="119">
        <f t="shared" si="5"/>
        <v>50</v>
      </c>
      <c r="P20" s="60">
        <v>200</v>
      </c>
      <c r="Q20" s="119">
        <f t="shared" si="6"/>
        <v>50</v>
      </c>
      <c r="R20" s="60">
        <v>20</v>
      </c>
      <c r="S20" s="119">
        <f t="shared" si="7"/>
        <v>5</v>
      </c>
      <c r="T20" s="60">
        <v>50</v>
      </c>
      <c r="U20" s="119">
        <f t="shared" si="8"/>
        <v>12.5</v>
      </c>
      <c r="V20" s="60">
        <v>10</v>
      </c>
      <c r="W20" s="119">
        <f t="shared" si="9"/>
        <v>2.5</v>
      </c>
      <c r="X20" s="60">
        <v>10</v>
      </c>
      <c r="Y20" s="119">
        <f t="shared" si="10"/>
        <v>2.5</v>
      </c>
      <c r="Z20" s="60">
        <v>50</v>
      </c>
      <c r="AA20" s="119">
        <f t="shared" si="11"/>
        <v>12.5</v>
      </c>
      <c r="AB20" s="60">
        <v>10</v>
      </c>
      <c r="AC20" s="119">
        <f t="shared" si="12"/>
        <v>2.5</v>
      </c>
      <c r="AD20" s="60">
        <v>4</v>
      </c>
      <c r="AE20" s="119">
        <f t="shared" si="13"/>
        <v>1</v>
      </c>
      <c r="AF20" s="60">
        <v>100</v>
      </c>
      <c r="AG20" s="119">
        <f t="shared" si="14"/>
        <v>25</v>
      </c>
      <c r="AH20" s="60">
        <v>50</v>
      </c>
      <c r="AI20" s="119">
        <f t="shared" si="15"/>
        <v>12.5</v>
      </c>
      <c r="AJ20" s="60">
        <v>30</v>
      </c>
      <c r="AK20" s="119">
        <f t="shared" si="16"/>
        <v>7.5</v>
      </c>
      <c r="AL20" s="62">
        <v>100</v>
      </c>
      <c r="AM20" s="139">
        <f t="shared" si="17"/>
        <v>25</v>
      </c>
      <c r="AN20" s="60">
        <v>30</v>
      </c>
      <c r="AO20" s="119">
        <f t="shared" si="18"/>
        <v>7.5</v>
      </c>
      <c r="AP20" s="62">
        <v>150</v>
      </c>
      <c r="AQ20" s="139">
        <f t="shared" si="19"/>
        <v>37.5</v>
      </c>
      <c r="AR20" s="60">
        <v>50</v>
      </c>
      <c r="AS20" s="140">
        <f t="shared" si="20"/>
        <v>12.5</v>
      </c>
      <c r="AT20" s="62">
        <v>50</v>
      </c>
      <c r="AU20" s="139">
        <f t="shared" si="21"/>
        <v>12.5</v>
      </c>
    </row>
    <row r="21" spans="1:47" ht="15.75" x14ac:dyDescent="0.2">
      <c r="A21" s="39">
        <v>14</v>
      </c>
      <c r="B21" s="121" t="s">
        <v>135</v>
      </c>
      <c r="C21" s="159">
        <v>0.44</v>
      </c>
      <c r="D21" s="60">
        <v>100</v>
      </c>
      <c r="E21" s="119">
        <f t="shared" si="0"/>
        <v>44</v>
      </c>
      <c r="F21" s="60">
        <v>100</v>
      </c>
      <c r="G21" s="119">
        <f t="shared" si="1"/>
        <v>44</v>
      </c>
      <c r="H21" s="60">
        <v>100</v>
      </c>
      <c r="I21" s="119">
        <f t="shared" si="2"/>
        <v>44</v>
      </c>
      <c r="J21" s="60">
        <v>100</v>
      </c>
      <c r="K21" s="119">
        <f t="shared" si="3"/>
        <v>44</v>
      </c>
      <c r="L21" s="60">
        <v>50</v>
      </c>
      <c r="M21" s="119">
        <f t="shared" si="4"/>
        <v>22</v>
      </c>
      <c r="N21" s="60">
        <v>100</v>
      </c>
      <c r="O21" s="119">
        <f t="shared" si="5"/>
        <v>44</v>
      </c>
      <c r="P21" s="60">
        <v>100</v>
      </c>
      <c r="Q21" s="119">
        <f t="shared" si="6"/>
        <v>44</v>
      </c>
      <c r="R21" s="60">
        <v>20</v>
      </c>
      <c r="S21" s="119">
        <f t="shared" si="7"/>
        <v>8.8000000000000007</v>
      </c>
      <c r="T21" s="60">
        <v>0</v>
      </c>
      <c r="U21" s="119">
        <f t="shared" si="8"/>
        <v>0</v>
      </c>
      <c r="V21" s="60">
        <v>20</v>
      </c>
      <c r="W21" s="119">
        <f t="shared" si="9"/>
        <v>8.8000000000000007</v>
      </c>
      <c r="X21" s="60">
        <v>0</v>
      </c>
      <c r="Y21" s="119">
        <f t="shared" si="10"/>
        <v>0</v>
      </c>
      <c r="Z21" s="60">
        <v>0</v>
      </c>
      <c r="AA21" s="119">
        <f t="shared" si="11"/>
        <v>0</v>
      </c>
      <c r="AB21" s="60">
        <v>20</v>
      </c>
      <c r="AC21" s="119">
        <f t="shared" si="12"/>
        <v>8.8000000000000007</v>
      </c>
      <c r="AD21" s="60">
        <v>5</v>
      </c>
      <c r="AE21" s="119">
        <f t="shared" si="13"/>
        <v>2.2000000000000002</v>
      </c>
      <c r="AF21" s="60">
        <v>100</v>
      </c>
      <c r="AG21" s="119">
        <f t="shared" si="14"/>
        <v>44</v>
      </c>
      <c r="AH21" s="60">
        <v>0</v>
      </c>
      <c r="AI21" s="119">
        <f t="shared" si="15"/>
        <v>0</v>
      </c>
      <c r="AJ21" s="60">
        <v>15</v>
      </c>
      <c r="AK21" s="119">
        <f t="shared" si="16"/>
        <v>6.6</v>
      </c>
      <c r="AL21" s="62">
        <v>100</v>
      </c>
      <c r="AM21" s="139">
        <f t="shared" si="17"/>
        <v>44</v>
      </c>
      <c r="AN21" s="60">
        <v>15</v>
      </c>
      <c r="AO21" s="119">
        <f t="shared" si="18"/>
        <v>6.6</v>
      </c>
      <c r="AP21" s="62">
        <v>100</v>
      </c>
      <c r="AQ21" s="139">
        <f t="shared" si="19"/>
        <v>44</v>
      </c>
      <c r="AR21" s="60">
        <v>50</v>
      </c>
      <c r="AS21" s="140">
        <f t="shared" si="20"/>
        <v>22</v>
      </c>
      <c r="AT21" s="62">
        <v>50</v>
      </c>
      <c r="AU21" s="139">
        <f t="shared" si="21"/>
        <v>22</v>
      </c>
    </row>
    <row r="22" spans="1:47" ht="15.75" x14ac:dyDescent="0.2">
      <c r="A22" s="39">
        <v>15</v>
      </c>
      <c r="B22" s="104" t="s">
        <v>136</v>
      </c>
      <c r="C22" s="115">
        <v>3.74</v>
      </c>
      <c r="D22" s="60">
        <v>12</v>
      </c>
      <c r="E22" s="119">
        <f t="shared" si="0"/>
        <v>44.88</v>
      </c>
      <c r="F22" s="60">
        <v>10</v>
      </c>
      <c r="G22" s="119">
        <f t="shared" si="1"/>
        <v>37.400000000000006</v>
      </c>
      <c r="H22" s="60">
        <v>10</v>
      </c>
      <c r="I22" s="119">
        <f t="shared" si="2"/>
        <v>37.400000000000006</v>
      </c>
      <c r="J22" s="60">
        <v>14</v>
      </c>
      <c r="K22" s="119">
        <f t="shared" si="3"/>
        <v>52.36</v>
      </c>
      <c r="L22" s="60">
        <v>3</v>
      </c>
      <c r="M22" s="119">
        <f t="shared" si="4"/>
        <v>11.22</v>
      </c>
      <c r="N22" s="60">
        <v>20</v>
      </c>
      <c r="O22" s="119">
        <f t="shared" si="5"/>
        <v>74.800000000000011</v>
      </c>
      <c r="P22" s="60">
        <v>12</v>
      </c>
      <c r="Q22" s="119">
        <f t="shared" si="6"/>
        <v>44.88</v>
      </c>
      <c r="R22" s="60">
        <v>3</v>
      </c>
      <c r="S22" s="119">
        <f t="shared" si="7"/>
        <v>11.22</v>
      </c>
      <c r="T22" s="60">
        <v>50</v>
      </c>
      <c r="U22" s="119">
        <f t="shared" si="8"/>
        <v>187</v>
      </c>
      <c r="V22" s="60">
        <v>4</v>
      </c>
      <c r="W22" s="119">
        <f t="shared" si="9"/>
        <v>14.96</v>
      </c>
      <c r="X22" s="60">
        <v>5</v>
      </c>
      <c r="Y22" s="119">
        <f t="shared" si="10"/>
        <v>18.700000000000003</v>
      </c>
      <c r="Z22" s="60">
        <v>30</v>
      </c>
      <c r="AA22" s="119">
        <f t="shared" si="11"/>
        <v>112.2</v>
      </c>
      <c r="AB22" s="60">
        <v>4</v>
      </c>
      <c r="AC22" s="119">
        <f t="shared" si="12"/>
        <v>14.96</v>
      </c>
      <c r="AD22" s="60">
        <v>4</v>
      </c>
      <c r="AE22" s="119">
        <f t="shared" si="13"/>
        <v>14.96</v>
      </c>
      <c r="AF22" s="60">
        <v>30</v>
      </c>
      <c r="AG22" s="119">
        <f t="shared" si="14"/>
        <v>112.2</v>
      </c>
      <c r="AH22" s="60">
        <v>10</v>
      </c>
      <c r="AI22" s="119">
        <f t="shared" si="15"/>
        <v>37.400000000000006</v>
      </c>
      <c r="AJ22" s="60">
        <v>15</v>
      </c>
      <c r="AK22" s="119">
        <f t="shared" si="16"/>
        <v>56.1</v>
      </c>
      <c r="AL22" s="62">
        <v>5</v>
      </c>
      <c r="AM22" s="139">
        <f t="shared" si="17"/>
        <v>18.700000000000003</v>
      </c>
      <c r="AN22" s="60">
        <v>15</v>
      </c>
      <c r="AO22" s="119">
        <f t="shared" si="18"/>
        <v>56.1</v>
      </c>
      <c r="AP22" s="62">
        <v>23</v>
      </c>
      <c r="AQ22" s="139">
        <f t="shared" si="19"/>
        <v>86.02000000000001</v>
      </c>
      <c r="AR22" s="60">
        <v>20</v>
      </c>
      <c r="AS22" s="140">
        <f t="shared" si="20"/>
        <v>74.800000000000011</v>
      </c>
      <c r="AT22" s="62">
        <v>20</v>
      </c>
      <c r="AU22" s="139">
        <f t="shared" si="21"/>
        <v>74.800000000000011</v>
      </c>
    </row>
    <row r="23" spans="1:47" ht="15.75" x14ac:dyDescent="0.2">
      <c r="A23" s="39">
        <v>16</v>
      </c>
      <c r="B23" s="121" t="s">
        <v>259</v>
      </c>
      <c r="C23" s="115">
        <v>4.37</v>
      </c>
      <c r="D23" s="60">
        <v>12</v>
      </c>
      <c r="E23" s="119">
        <f t="shared" si="0"/>
        <v>52.44</v>
      </c>
      <c r="F23" s="60">
        <v>12</v>
      </c>
      <c r="G23" s="119">
        <f t="shared" si="1"/>
        <v>52.44</v>
      </c>
      <c r="H23" s="60">
        <v>6</v>
      </c>
      <c r="I23" s="119">
        <f t="shared" si="2"/>
        <v>26.22</v>
      </c>
      <c r="J23" s="60">
        <v>7</v>
      </c>
      <c r="K23" s="119">
        <f t="shared" si="3"/>
        <v>30.59</v>
      </c>
      <c r="L23" s="60">
        <v>4</v>
      </c>
      <c r="M23" s="119">
        <f t="shared" si="4"/>
        <v>17.48</v>
      </c>
      <c r="N23" s="60">
        <v>8</v>
      </c>
      <c r="O23" s="119">
        <f t="shared" si="5"/>
        <v>34.96</v>
      </c>
      <c r="P23" s="60">
        <v>10</v>
      </c>
      <c r="Q23" s="119">
        <f t="shared" si="6"/>
        <v>43.7</v>
      </c>
      <c r="R23" s="60">
        <v>1</v>
      </c>
      <c r="S23" s="119">
        <f t="shared" si="7"/>
        <v>4.37</v>
      </c>
      <c r="T23" s="60">
        <v>9</v>
      </c>
      <c r="U23" s="119">
        <f t="shared" si="8"/>
        <v>39.33</v>
      </c>
      <c r="V23" s="60">
        <v>4</v>
      </c>
      <c r="W23" s="119">
        <f t="shared" si="9"/>
        <v>17.48</v>
      </c>
      <c r="X23" s="60">
        <v>1</v>
      </c>
      <c r="Y23" s="119">
        <f t="shared" si="10"/>
        <v>4.37</v>
      </c>
      <c r="Z23" s="60">
        <v>2</v>
      </c>
      <c r="AA23" s="119">
        <f t="shared" si="11"/>
        <v>8.74</v>
      </c>
      <c r="AB23" s="60">
        <v>1</v>
      </c>
      <c r="AC23" s="119">
        <f t="shared" si="12"/>
        <v>4.37</v>
      </c>
      <c r="AD23" s="60">
        <v>3</v>
      </c>
      <c r="AE23" s="119">
        <f t="shared" si="13"/>
        <v>13.11</v>
      </c>
      <c r="AF23" s="60">
        <v>2</v>
      </c>
      <c r="AG23" s="119">
        <f t="shared" si="14"/>
        <v>8.74</v>
      </c>
      <c r="AH23" s="60">
        <v>5</v>
      </c>
      <c r="AI23" s="119">
        <f t="shared" si="15"/>
        <v>21.85</v>
      </c>
      <c r="AJ23" s="60">
        <v>4</v>
      </c>
      <c r="AK23" s="119">
        <f t="shared" si="16"/>
        <v>17.48</v>
      </c>
      <c r="AL23" s="107">
        <v>1</v>
      </c>
      <c r="AM23" s="139">
        <f t="shared" si="17"/>
        <v>4.37</v>
      </c>
      <c r="AN23" s="60">
        <v>4</v>
      </c>
      <c r="AO23" s="119">
        <f t="shared" si="18"/>
        <v>17.48</v>
      </c>
      <c r="AP23" s="107">
        <v>2</v>
      </c>
      <c r="AQ23" s="139">
        <f t="shared" si="19"/>
        <v>8.74</v>
      </c>
      <c r="AR23" s="60">
        <v>3</v>
      </c>
      <c r="AS23" s="140">
        <f t="shared" si="20"/>
        <v>13.11</v>
      </c>
      <c r="AT23" s="62">
        <v>5</v>
      </c>
      <c r="AU23" s="139">
        <f t="shared" si="21"/>
        <v>21.85</v>
      </c>
    </row>
    <row r="24" spans="1:47" ht="15.75" x14ac:dyDescent="0.2">
      <c r="A24" s="39">
        <v>17</v>
      </c>
      <c r="B24" s="104" t="s">
        <v>137</v>
      </c>
      <c r="C24" s="115">
        <v>6</v>
      </c>
      <c r="D24" s="60">
        <v>18</v>
      </c>
      <c r="E24" s="119">
        <f t="shared" si="0"/>
        <v>108</v>
      </c>
      <c r="F24" s="60">
        <v>18</v>
      </c>
      <c r="G24" s="119">
        <f t="shared" si="1"/>
        <v>108</v>
      </c>
      <c r="H24" s="60">
        <v>6</v>
      </c>
      <c r="I24" s="119">
        <f t="shared" si="2"/>
        <v>36</v>
      </c>
      <c r="J24" s="60">
        <v>24</v>
      </c>
      <c r="K24" s="119">
        <f t="shared" si="3"/>
        <v>144</v>
      </c>
      <c r="L24" s="60">
        <v>6</v>
      </c>
      <c r="M24" s="119">
        <f t="shared" si="4"/>
        <v>36</v>
      </c>
      <c r="N24" s="60">
        <v>24</v>
      </c>
      <c r="O24" s="119">
        <f t="shared" si="5"/>
        <v>144</v>
      </c>
      <c r="P24" s="60">
        <v>12</v>
      </c>
      <c r="Q24" s="119">
        <f t="shared" si="6"/>
        <v>72</v>
      </c>
      <c r="R24" s="60">
        <v>2</v>
      </c>
      <c r="S24" s="119">
        <f t="shared" si="7"/>
        <v>12</v>
      </c>
      <c r="T24" s="60">
        <v>0</v>
      </c>
      <c r="U24" s="119">
        <f t="shared" si="8"/>
        <v>0</v>
      </c>
      <c r="V24" s="60">
        <v>0</v>
      </c>
      <c r="W24" s="119">
        <f t="shared" si="9"/>
        <v>0</v>
      </c>
      <c r="X24" s="60">
        <v>0</v>
      </c>
      <c r="Y24" s="119">
        <f t="shared" si="10"/>
        <v>0</v>
      </c>
      <c r="Z24" s="60">
        <v>0</v>
      </c>
      <c r="AA24" s="119">
        <f t="shared" si="11"/>
        <v>0</v>
      </c>
      <c r="AB24" s="60">
        <v>0</v>
      </c>
      <c r="AC24" s="119">
        <f t="shared" si="12"/>
        <v>0</v>
      </c>
      <c r="AD24" s="60">
        <v>0</v>
      </c>
      <c r="AE24" s="119">
        <f t="shared" si="13"/>
        <v>0</v>
      </c>
      <c r="AF24" s="60"/>
      <c r="AG24" s="119">
        <f t="shared" si="14"/>
        <v>0</v>
      </c>
      <c r="AH24" s="60">
        <v>10</v>
      </c>
      <c r="AI24" s="119">
        <f t="shared" si="15"/>
        <v>60</v>
      </c>
      <c r="AJ24" s="60">
        <v>2</v>
      </c>
      <c r="AK24" s="119">
        <f t="shared" si="16"/>
        <v>12</v>
      </c>
      <c r="AL24" s="107"/>
      <c r="AM24" s="139">
        <f t="shared" si="17"/>
        <v>0</v>
      </c>
      <c r="AN24" s="60">
        <v>2</v>
      </c>
      <c r="AO24" s="119">
        <f t="shared" si="18"/>
        <v>12</v>
      </c>
      <c r="AP24" s="107">
        <v>5</v>
      </c>
      <c r="AQ24" s="139">
        <f t="shared" si="19"/>
        <v>30</v>
      </c>
      <c r="AR24" s="60">
        <v>2</v>
      </c>
      <c r="AS24" s="140">
        <f t="shared" si="20"/>
        <v>12</v>
      </c>
      <c r="AT24" s="62">
        <v>6</v>
      </c>
      <c r="AU24" s="139">
        <f t="shared" si="21"/>
        <v>36</v>
      </c>
    </row>
    <row r="25" spans="1:47" ht="15.75" x14ac:dyDescent="0.2">
      <c r="A25" s="39">
        <v>18</v>
      </c>
      <c r="B25" s="121" t="s">
        <v>138</v>
      </c>
      <c r="C25" s="159">
        <v>7</v>
      </c>
      <c r="D25" s="60">
        <v>18</v>
      </c>
      <c r="E25" s="119">
        <f t="shared" si="0"/>
        <v>126</v>
      </c>
      <c r="F25" s="60">
        <v>18</v>
      </c>
      <c r="G25" s="119">
        <f t="shared" si="1"/>
        <v>126</v>
      </c>
      <c r="H25" s="60">
        <v>24</v>
      </c>
      <c r="I25" s="119">
        <f t="shared" si="2"/>
        <v>168</v>
      </c>
      <c r="J25" s="60">
        <v>24</v>
      </c>
      <c r="K25" s="119">
        <f t="shared" si="3"/>
        <v>168</v>
      </c>
      <c r="L25" s="60">
        <v>2</v>
      </c>
      <c r="M25" s="119">
        <f t="shared" si="4"/>
        <v>14</v>
      </c>
      <c r="N25" s="60">
        <v>24</v>
      </c>
      <c r="O25" s="119">
        <f t="shared" si="5"/>
        <v>168</v>
      </c>
      <c r="P25" s="60">
        <v>12</v>
      </c>
      <c r="Q25" s="119">
        <f t="shared" si="6"/>
        <v>84</v>
      </c>
      <c r="R25" s="60">
        <v>2</v>
      </c>
      <c r="S25" s="119">
        <f t="shared" si="7"/>
        <v>14</v>
      </c>
      <c r="T25" s="60">
        <v>0</v>
      </c>
      <c r="U25" s="119">
        <f t="shared" si="8"/>
        <v>0</v>
      </c>
      <c r="V25" s="60">
        <v>0</v>
      </c>
      <c r="W25" s="119">
        <f t="shared" si="9"/>
        <v>0</v>
      </c>
      <c r="X25" s="60">
        <v>0</v>
      </c>
      <c r="Y25" s="119">
        <f t="shared" si="10"/>
        <v>0</v>
      </c>
      <c r="Z25" s="60">
        <v>0</v>
      </c>
      <c r="AA25" s="119">
        <f t="shared" si="11"/>
        <v>0</v>
      </c>
      <c r="AB25" s="60">
        <v>0</v>
      </c>
      <c r="AC25" s="119">
        <f t="shared" si="12"/>
        <v>0</v>
      </c>
      <c r="AD25" s="60">
        <v>0</v>
      </c>
      <c r="AE25" s="119">
        <f t="shared" si="13"/>
        <v>0</v>
      </c>
      <c r="AF25" s="60">
        <v>0</v>
      </c>
      <c r="AG25" s="119">
        <f t="shared" si="14"/>
        <v>0</v>
      </c>
      <c r="AH25" s="60">
        <v>5</v>
      </c>
      <c r="AI25" s="119">
        <f t="shared" si="15"/>
        <v>35</v>
      </c>
      <c r="AJ25" s="60">
        <v>0</v>
      </c>
      <c r="AK25" s="119">
        <f t="shared" si="16"/>
        <v>0</v>
      </c>
      <c r="AL25" s="107"/>
      <c r="AM25" s="139">
        <f t="shared" si="17"/>
        <v>0</v>
      </c>
      <c r="AN25" s="60">
        <v>0</v>
      </c>
      <c r="AO25" s="119">
        <f t="shared" si="18"/>
        <v>0</v>
      </c>
      <c r="AP25" s="107"/>
      <c r="AQ25" s="139">
        <f t="shared" si="19"/>
        <v>0</v>
      </c>
      <c r="AR25" s="60"/>
      <c r="AS25" s="140">
        <f t="shared" si="20"/>
        <v>0</v>
      </c>
      <c r="AT25" s="62"/>
      <c r="AU25" s="139">
        <f t="shared" si="21"/>
        <v>0</v>
      </c>
    </row>
    <row r="26" spans="1:47" ht="15.75" x14ac:dyDescent="0.2">
      <c r="A26" s="39">
        <v>19</v>
      </c>
      <c r="B26" s="104" t="s">
        <v>139</v>
      </c>
      <c r="C26" s="117">
        <v>2.74</v>
      </c>
      <c r="D26" s="60">
        <v>24</v>
      </c>
      <c r="E26" s="119">
        <f t="shared" si="0"/>
        <v>65.760000000000005</v>
      </c>
      <c r="F26" s="60">
        <v>18</v>
      </c>
      <c r="G26" s="119">
        <f t="shared" si="1"/>
        <v>49.320000000000007</v>
      </c>
      <c r="H26" s="60">
        <v>0</v>
      </c>
      <c r="I26" s="119">
        <f t="shared" si="2"/>
        <v>0</v>
      </c>
      <c r="J26" s="60">
        <v>0</v>
      </c>
      <c r="K26" s="119">
        <f t="shared" si="3"/>
        <v>0</v>
      </c>
      <c r="L26" s="60">
        <v>0</v>
      </c>
      <c r="M26" s="119">
        <f t="shared" si="4"/>
        <v>0</v>
      </c>
      <c r="N26" s="60">
        <v>0</v>
      </c>
      <c r="O26" s="119">
        <f t="shared" si="5"/>
        <v>0</v>
      </c>
      <c r="P26" s="60">
        <v>0</v>
      </c>
      <c r="Q26" s="119">
        <f t="shared" si="6"/>
        <v>0</v>
      </c>
      <c r="R26" s="60">
        <v>0</v>
      </c>
      <c r="S26" s="119">
        <f t="shared" si="7"/>
        <v>0</v>
      </c>
      <c r="T26" s="60">
        <v>0</v>
      </c>
      <c r="U26" s="119">
        <f t="shared" si="8"/>
        <v>0</v>
      </c>
      <c r="V26" s="60">
        <v>0</v>
      </c>
      <c r="W26" s="119">
        <f t="shared" si="9"/>
        <v>0</v>
      </c>
      <c r="X26" s="60">
        <v>0</v>
      </c>
      <c r="Y26" s="119">
        <f t="shared" si="10"/>
        <v>0</v>
      </c>
      <c r="Z26" s="60">
        <v>0</v>
      </c>
      <c r="AA26" s="119">
        <f t="shared" si="11"/>
        <v>0</v>
      </c>
      <c r="AB26" s="60">
        <v>0</v>
      </c>
      <c r="AC26" s="119">
        <f t="shared" si="12"/>
        <v>0</v>
      </c>
      <c r="AD26" s="60">
        <v>0</v>
      </c>
      <c r="AE26" s="119">
        <f t="shared" si="13"/>
        <v>0</v>
      </c>
      <c r="AF26" s="60">
        <v>0</v>
      </c>
      <c r="AG26" s="119">
        <f t="shared" si="14"/>
        <v>0</v>
      </c>
      <c r="AH26" s="60">
        <v>2</v>
      </c>
      <c r="AI26" s="119">
        <f t="shared" si="15"/>
        <v>5.48</v>
      </c>
      <c r="AJ26" s="60">
        <v>0</v>
      </c>
      <c r="AK26" s="119">
        <f t="shared" si="16"/>
        <v>0</v>
      </c>
      <c r="AL26" s="107"/>
      <c r="AM26" s="139">
        <f t="shared" si="17"/>
        <v>0</v>
      </c>
      <c r="AN26" s="60">
        <v>0</v>
      </c>
      <c r="AO26" s="119">
        <f t="shared" si="18"/>
        <v>0</v>
      </c>
      <c r="AP26" s="107"/>
      <c r="AQ26" s="139">
        <f t="shared" si="19"/>
        <v>0</v>
      </c>
      <c r="AR26" s="60"/>
      <c r="AS26" s="140">
        <f t="shared" si="20"/>
        <v>0</v>
      </c>
      <c r="AT26" s="62"/>
      <c r="AU26" s="139">
        <f t="shared" si="21"/>
        <v>0</v>
      </c>
    </row>
    <row r="27" spans="1:47" ht="15.75" x14ac:dyDescent="0.2">
      <c r="A27" s="39">
        <v>20</v>
      </c>
      <c r="B27" s="100" t="s">
        <v>149</v>
      </c>
      <c r="C27" s="115">
        <v>3.74</v>
      </c>
      <c r="D27" s="60">
        <v>0</v>
      </c>
      <c r="E27" s="119">
        <f t="shared" si="0"/>
        <v>0</v>
      </c>
      <c r="F27" s="60">
        <v>0</v>
      </c>
      <c r="G27" s="119">
        <f t="shared" si="1"/>
        <v>0</v>
      </c>
      <c r="H27" s="60">
        <v>0</v>
      </c>
      <c r="I27" s="119">
        <f t="shared" si="2"/>
        <v>0</v>
      </c>
      <c r="J27" s="60">
        <v>0</v>
      </c>
      <c r="K27" s="119">
        <f t="shared" si="3"/>
        <v>0</v>
      </c>
      <c r="L27" s="60">
        <v>0</v>
      </c>
      <c r="M27" s="119">
        <f t="shared" si="4"/>
        <v>0</v>
      </c>
      <c r="N27" s="60">
        <v>0</v>
      </c>
      <c r="O27" s="119">
        <f t="shared" si="5"/>
        <v>0</v>
      </c>
      <c r="P27" s="60">
        <v>0</v>
      </c>
      <c r="Q27" s="119">
        <f t="shared" si="6"/>
        <v>0</v>
      </c>
      <c r="R27" s="60">
        <v>0</v>
      </c>
      <c r="S27" s="119">
        <f t="shared" si="7"/>
        <v>0</v>
      </c>
      <c r="T27" s="60">
        <v>12</v>
      </c>
      <c r="U27" s="119">
        <f t="shared" si="8"/>
        <v>44.88</v>
      </c>
      <c r="V27" s="60">
        <v>1</v>
      </c>
      <c r="W27" s="119">
        <f t="shared" si="9"/>
        <v>3.74</v>
      </c>
      <c r="X27" s="60">
        <v>1</v>
      </c>
      <c r="Y27" s="119">
        <f t="shared" si="10"/>
        <v>3.74</v>
      </c>
      <c r="Z27" s="60">
        <v>2</v>
      </c>
      <c r="AA27" s="119">
        <f t="shared" si="11"/>
        <v>7.48</v>
      </c>
      <c r="AB27" s="60">
        <v>1</v>
      </c>
      <c r="AC27" s="119">
        <f t="shared" si="12"/>
        <v>3.74</v>
      </c>
      <c r="AD27" s="60">
        <v>1</v>
      </c>
      <c r="AE27" s="119">
        <f t="shared" si="13"/>
        <v>3.74</v>
      </c>
      <c r="AF27" s="60">
        <v>1</v>
      </c>
      <c r="AG27" s="119">
        <f t="shared" si="14"/>
        <v>3.74</v>
      </c>
      <c r="AH27" s="60">
        <v>3</v>
      </c>
      <c r="AI27" s="119">
        <f t="shared" si="15"/>
        <v>11.22</v>
      </c>
      <c r="AJ27" s="60">
        <v>5</v>
      </c>
      <c r="AK27" s="119">
        <f t="shared" si="16"/>
        <v>18.700000000000003</v>
      </c>
      <c r="AL27" s="107">
        <v>1</v>
      </c>
      <c r="AM27" s="139">
        <f t="shared" si="17"/>
        <v>3.74</v>
      </c>
      <c r="AN27" s="60">
        <v>5</v>
      </c>
      <c r="AO27" s="119">
        <f t="shared" si="18"/>
        <v>18.700000000000003</v>
      </c>
      <c r="AP27" s="107">
        <v>1</v>
      </c>
      <c r="AQ27" s="139">
        <f t="shared" si="19"/>
        <v>3.74</v>
      </c>
      <c r="AR27" s="60">
        <v>1</v>
      </c>
      <c r="AS27" s="140">
        <f t="shared" si="20"/>
        <v>3.74</v>
      </c>
      <c r="AT27" s="62">
        <v>2</v>
      </c>
      <c r="AU27" s="139">
        <f t="shared" si="21"/>
        <v>7.48</v>
      </c>
    </row>
    <row r="28" spans="1:47" ht="15.75" x14ac:dyDescent="0.2">
      <c r="A28" s="39">
        <v>21</v>
      </c>
      <c r="B28" s="100" t="s">
        <v>150</v>
      </c>
      <c r="C28" s="115">
        <v>1.48</v>
      </c>
      <c r="D28" s="60">
        <v>0</v>
      </c>
      <c r="E28" s="119">
        <f t="shared" si="0"/>
        <v>0</v>
      </c>
      <c r="F28" s="60">
        <v>0</v>
      </c>
      <c r="G28" s="119">
        <f t="shared" si="1"/>
        <v>0</v>
      </c>
      <c r="H28" s="60">
        <v>0</v>
      </c>
      <c r="I28" s="119">
        <f t="shared" si="2"/>
        <v>0</v>
      </c>
      <c r="J28" s="60">
        <v>0</v>
      </c>
      <c r="K28" s="119">
        <f t="shared" si="3"/>
        <v>0</v>
      </c>
      <c r="L28" s="60">
        <v>0</v>
      </c>
      <c r="M28" s="119">
        <f t="shared" si="4"/>
        <v>0</v>
      </c>
      <c r="N28" s="60">
        <v>0</v>
      </c>
      <c r="O28" s="119">
        <f t="shared" si="5"/>
        <v>0</v>
      </c>
      <c r="P28" s="60">
        <v>0</v>
      </c>
      <c r="Q28" s="119">
        <f t="shared" si="6"/>
        <v>0</v>
      </c>
      <c r="R28" s="60">
        <v>0</v>
      </c>
      <c r="S28" s="119">
        <f t="shared" si="7"/>
        <v>0</v>
      </c>
      <c r="T28" s="60">
        <v>5</v>
      </c>
      <c r="U28" s="119">
        <f t="shared" si="8"/>
        <v>7.4</v>
      </c>
      <c r="V28" s="60">
        <v>1</v>
      </c>
      <c r="W28" s="119">
        <f t="shared" si="9"/>
        <v>1.48</v>
      </c>
      <c r="X28" s="60">
        <v>1</v>
      </c>
      <c r="Y28" s="119">
        <f t="shared" si="10"/>
        <v>1.48</v>
      </c>
      <c r="Z28" s="60">
        <v>4</v>
      </c>
      <c r="AA28" s="119">
        <f t="shared" si="11"/>
        <v>5.92</v>
      </c>
      <c r="AB28" s="60">
        <v>1</v>
      </c>
      <c r="AC28" s="119">
        <f t="shared" si="12"/>
        <v>1.48</v>
      </c>
      <c r="AD28" s="60">
        <v>2</v>
      </c>
      <c r="AE28" s="119">
        <f t="shared" si="13"/>
        <v>2.96</v>
      </c>
      <c r="AF28" s="60">
        <v>10</v>
      </c>
      <c r="AG28" s="119">
        <f t="shared" si="14"/>
        <v>14.8</v>
      </c>
      <c r="AH28" s="60">
        <v>10</v>
      </c>
      <c r="AI28" s="119">
        <f t="shared" si="15"/>
        <v>14.8</v>
      </c>
      <c r="AJ28" s="60">
        <v>5</v>
      </c>
      <c r="AK28" s="119">
        <f t="shared" si="16"/>
        <v>7.4</v>
      </c>
      <c r="AL28" s="107">
        <v>3</v>
      </c>
      <c r="AM28" s="139">
        <f t="shared" si="17"/>
        <v>4.4399999999999995</v>
      </c>
      <c r="AN28" s="60">
        <v>5</v>
      </c>
      <c r="AO28" s="119">
        <f t="shared" si="18"/>
        <v>7.4</v>
      </c>
      <c r="AP28" s="107">
        <v>10</v>
      </c>
      <c r="AQ28" s="139">
        <f t="shared" si="19"/>
        <v>14.8</v>
      </c>
      <c r="AR28" s="60">
        <v>5</v>
      </c>
      <c r="AS28" s="140">
        <f t="shared" si="20"/>
        <v>7.4</v>
      </c>
      <c r="AT28" s="62">
        <v>5</v>
      </c>
      <c r="AU28" s="139">
        <f t="shared" si="21"/>
        <v>7.4</v>
      </c>
    </row>
    <row r="29" spans="1:47" ht="15.75" x14ac:dyDescent="0.2">
      <c r="A29" s="39">
        <v>22</v>
      </c>
      <c r="B29" s="98" t="s">
        <v>151</v>
      </c>
      <c r="C29" s="159">
        <v>10.78</v>
      </c>
      <c r="D29" s="60">
        <v>0</v>
      </c>
      <c r="E29" s="119">
        <f t="shared" si="0"/>
        <v>0</v>
      </c>
      <c r="F29" s="60">
        <v>0</v>
      </c>
      <c r="G29" s="119">
        <f t="shared" si="1"/>
        <v>0</v>
      </c>
      <c r="H29" s="60">
        <v>0</v>
      </c>
      <c r="I29" s="119">
        <f t="shared" si="2"/>
        <v>0</v>
      </c>
      <c r="J29" s="60">
        <v>0</v>
      </c>
      <c r="K29" s="119">
        <f t="shared" si="3"/>
        <v>0</v>
      </c>
      <c r="L29" s="60">
        <v>0</v>
      </c>
      <c r="M29" s="119">
        <f t="shared" si="4"/>
        <v>0</v>
      </c>
      <c r="N29" s="60">
        <v>0</v>
      </c>
      <c r="O29" s="119">
        <f t="shared" si="5"/>
        <v>0</v>
      </c>
      <c r="P29" s="60">
        <v>0</v>
      </c>
      <c r="Q29" s="119">
        <f t="shared" si="6"/>
        <v>0</v>
      </c>
      <c r="R29" s="60">
        <v>0</v>
      </c>
      <c r="S29" s="119">
        <f t="shared" si="7"/>
        <v>0</v>
      </c>
      <c r="T29" s="60">
        <v>4</v>
      </c>
      <c r="U29" s="119">
        <f t="shared" si="8"/>
        <v>43.12</v>
      </c>
      <c r="V29" s="60">
        <v>1</v>
      </c>
      <c r="W29" s="119">
        <f t="shared" si="9"/>
        <v>10.78</v>
      </c>
      <c r="X29" s="60">
        <v>1</v>
      </c>
      <c r="Y29" s="119">
        <f t="shared" si="10"/>
        <v>10.78</v>
      </c>
      <c r="Z29" s="60">
        <v>3</v>
      </c>
      <c r="AA29" s="119">
        <f t="shared" si="11"/>
        <v>32.339999999999996</v>
      </c>
      <c r="AB29" s="60">
        <v>0</v>
      </c>
      <c r="AC29" s="119">
        <f t="shared" si="12"/>
        <v>0</v>
      </c>
      <c r="AD29" s="60">
        <v>0</v>
      </c>
      <c r="AE29" s="119">
        <f t="shared" si="13"/>
        <v>0</v>
      </c>
      <c r="AF29" s="60">
        <v>0</v>
      </c>
      <c r="AG29" s="119">
        <f t="shared" si="14"/>
        <v>0</v>
      </c>
      <c r="AH29" s="60">
        <v>2</v>
      </c>
      <c r="AI29" s="119">
        <f t="shared" si="15"/>
        <v>21.56</v>
      </c>
      <c r="AJ29" s="60">
        <v>0</v>
      </c>
      <c r="AK29" s="119">
        <f t="shared" si="16"/>
        <v>0</v>
      </c>
      <c r="AL29" s="107"/>
      <c r="AM29" s="139">
        <f t="shared" si="17"/>
        <v>0</v>
      </c>
      <c r="AN29" s="60">
        <v>0</v>
      </c>
      <c r="AO29" s="119">
        <f t="shared" si="18"/>
        <v>0</v>
      </c>
      <c r="AP29" s="107"/>
      <c r="AQ29" s="139">
        <f t="shared" si="19"/>
        <v>0</v>
      </c>
      <c r="AR29" s="60">
        <v>0</v>
      </c>
      <c r="AS29" s="140">
        <f t="shared" si="20"/>
        <v>0</v>
      </c>
      <c r="AT29" s="62"/>
      <c r="AU29" s="139">
        <f t="shared" si="21"/>
        <v>0</v>
      </c>
    </row>
    <row r="30" spans="1:47" ht="15.75" x14ac:dyDescent="0.2">
      <c r="A30" s="39">
        <v>23</v>
      </c>
      <c r="B30" s="98" t="s">
        <v>152</v>
      </c>
      <c r="C30" s="115">
        <v>0.44</v>
      </c>
      <c r="D30" s="60">
        <v>0</v>
      </c>
      <c r="E30" s="119">
        <f t="shared" si="0"/>
        <v>0</v>
      </c>
      <c r="F30" s="60">
        <v>0</v>
      </c>
      <c r="G30" s="119">
        <f t="shared" si="1"/>
        <v>0</v>
      </c>
      <c r="H30" s="60">
        <v>0</v>
      </c>
      <c r="I30" s="119">
        <f t="shared" si="2"/>
        <v>0</v>
      </c>
      <c r="J30" s="60">
        <v>0</v>
      </c>
      <c r="K30" s="119">
        <f t="shared" si="3"/>
        <v>0</v>
      </c>
      <c r="L30" s="60">
        <v>0</v>
      </c>
      <c r="M30" s="119">
        <f t="shared" si="4"/>
        <v>0</v>
      </c>
      <c r="N30" s="60">
        <v>0</v>
      </c>
      <c r="O30" s="119">
        <f t="shared" si="5"/>
        <v>0</v>
      </c>
      <c r="P30" s="60">
        <v>0</v>
      </c>
      <c r="Q30" s="119">
        <f t="shared" si="6"/>
        <v>0</v>
      </c>
      <c r="R30" s="60">
        <v>0</v>
      </c>
      <c r="S30" s="119">
        <f t="shared" si="7"/>
        <v>0</v>
      </c>
      <c r="T30" s="60">
        <v>150</v>
      </c>
      <c r="U30" s="119">
        <f t="shared" si="8"/>
        <v>66</v>
      </c>
      <c r="V30" s="60">
        <v>0</v>
      </c>
      <c r="W30" s="119">
        <f t="shared" si="9"/>
        <v>0</v>
      </c>
      <c r="X30" s="60">
        <v>20</v>
      </c>
      <c r="Y30" s="119">
        <f t="shared" si="10"/>
        <v>8.8000000000000007</v>
      </c>
      <c r="Z30" s="60">
        <v>100</v>
      </c>
      <c r="AA30" s="119">
        <f t="shared" si="11"/>
        <v>44</v>
      </c>
      <c r="AB30" s="60">
        <v>0</v>
      </c>
      <c r="AC30" s="119">
        <f t="shared" si="12"/>
        <v>0</v>
      </c>
      <c r="AD30" s="60">
        <v>0</v>
      </c>
      <c r="AE30" s="119">
        <f t="shared" si="13"/>
        <v>0</v>
      </c>
      <c r="AF30" s="60">
        <v>0</v>
      </c>
      <c r="AG30" s="119">
        <f t="shared" si="14"/>
        <v>0</v>
      </c>
      <c r="AH30" s="60">
        <v>50</v>
      </c>
      <c r="AI30" s="119">
        <f t="shared" si="15"/>
        <v>22</v>
      </c>
      <c r="AJ30" s="60">
        <v>0</v>
      </c>
      <c r="AK30" s="119">
        <f t="shared" si="16"/>
        <v>0</v>
      </c>
      <c r="AL30" s="107"/>
      <c r="AM30" s="139">
        <f t="shared" si="17"/>
        <v>0</v>
      </c>
      <c r="AN30" s="60">
        <v>0</v>
      </c>
      <c r="AO30" s="119">
        <f t="shared" si="18"/>
        <v>0</v>
      </c>
      <c r="AP30" s="107"/>
      <c r="AQ30" s="139">
        <f t="shared" si="19"/>
        <v>0</v>
      </c>
      <c r="AR30" s="60">
        <v>0</v>
      </c>
      <c r="AS30" s="140">
        <f t="shared" si="20"/>
        <v>0</v>
      </c>
      <c r="AT30" s="62"/>
      <c r="AU30" s="139">
        <f t="shared" si="21"/>
        <v>0</v>
      </c>
    </row>
    <row r="31" spans="1:47" ht="15.75" x14ac:dyDescent="0.2">
      <c r="A31" s="39">
        <v>24</v>
      </c>
      <c r="B31" s="98" t="s">
        <v>153</v>
      </c>
      <c r="C31" s="115">
        <v>1.88</v>
      </c>
      <c r="D31" s="60">
        <v>0</v>
      </c>
      <c r="E31" s="119">
        <f t="shared" si="0"/>
        <v>0</v>
      </c>
      <c r="F31" s="60">
        <v>0</v>
      </c>
      <c r="G31" s="119">
        <f t="shared" si="1"/>
        <v>0</v>
      </c>
      <c r="H31" s="60">
        <v>0</v>
      </c>
      <c r="I31" s="119">
        <f t="shared" si="2"/>
        <v>0</v>
      </c>
      <c r="J31" s="60">
        <v>0</v>
      </c>
      <c r="K31" s="119">
        <f t="shared" si="3"/>
        <v>0</v>
      </c>
      <c r="L31" s="60">
        <v>0</v>
      </c>
      <c r="M31" s="119">
        <f t="shared" si="4"/>
        <v>0</v>
      </c>
      <c r="N31" s="60">
        <v>0</v>
      </c>
      <c r="O31" s="119">
        <f t="shared" si="5"/>
        <v>0</v>
      </c>
      <c r="P31" s="60">
        <v>0</v>
      </c>
      <c r="Q31" s="119">
        <f t="shared" si="6"/>
        <v>0</v>
      </c>
      <c r="R31" s="60">
        <v>0</v>
      </c>
      <c r="S31" s="119">
        <f t="shared" si="7"/>
        <v>0</v>
      </c>
      <c r="T31" s="60">
        <v>20</v>
      </c>
      <c r="U31" s="119">
        <f t="shared" si="8"/>
        <v>37.599999999999994</v>
      </c>
      <c r="V31" s="60">
        <v>4</v>
      </c>
      <c r="W31" s="119">
        <f t="shared" si="9"/>
        <v>7.52</v>
      </c>
      <c r="X31" s="60">
        <v>4</v>
      </c>
      <c r="Y31" s="119">
        <f t="shared" si="10"/>
        <v>7.52</v>
      </c>
      <c r="Z31" s="60">
        <v>15</v>
      </c>
      <c r="AA31" s="119">
        <f t="shared" si="11"/>
        <v>28.2</v>
      </c>
      <c r="AB31" s="60">
        <v>4</v>
      </c>
      <c r="AC31" s="119">
        <f t="shared" si="12"/>
        <v>7.52</v>
      </c>
      <c r="AD31" s="60">
        <v>10</v>
      </c>
      <c r="AE31" s="119">
        <f t="shared" si="13"/>
        <v>18.799999999999997</v>
      </c>
      <c r="AF31" s="60">
        <v>20</v>
      </c>
      <c r="AG31" s="119">
        <f t="shared" si="14"/>
        <v>37.599999999999994</v>
      </c>
      <c r="AH31" s="60">
        <v>10</v>
      </c>
      <c r="AI31" s="119">
        <f t="shared" si="15"/>
        <v>18.799999999999997</v>
      </c>
      <c r="AJ31" s="60">
        <v>6</v>
      </c>
      <c r="AK31" s="119">
        <f t="shared" si="16"/>
        <v>11.28</v>
      </c>
      <c r="AL31" s="107"/>
      <c r="AM31" s="139">
        <f t="shared" si="17"/>
        <v>0</v>
      </c>
      <c r="AN31" s="60">
        <v>6</v>
      </c>
      <c r="AO31" s="119">
        <f t="shared" si="18"/>
        <v>11.28</v>
      </c>
      <c r="AP31" s="107">
        <v>15</v>
      </c>
      <c r="AQ31" s="139">
        <f t="shared" si="19"/>
        <v>28.2</v>
      </c>
      <c r="AR31" s="60">
        <v>0</v>
      </c>
      <c r="AS31" s="140">
        <f t="shared" si="20"/>
        <v>0</v>
      </c>
      <c r="AT31" s="62">
        <v>5</v>
      </c>
      <c r="AU31" s="139">
        <f t="shared" si="21"/>
        <v>9.3999999999999986</v>
      </c>
    </row>
    <row r="32" spans="1:47" ht="15.75" x14ac:dyDescent="0.2">
      <c r="A32" s="39">
        <v>25</v>
      </c>
      <c r="B32" s="98" t="s">
        <v>192</v>
      </c>
      <c r="C32" s="115">
        <v>4.99</v>
      </c>
      <c r="D32" s="60">
        <v>0</v>
      </c>
      <c r="E32" s="119">
        <f t="shared" si="0"/>
        <v>0</v>
      </c>
      <c r="F32" s="60">
        <v>0</v>
      </c>
      <c r="G32" s="119">
        <f t="shared" si="1"/>
        <v>0</v>
      </c>
      <c r="H32" s="60">
        <v>0</v>
      </c>
      <c r="I32" s="119">
        <f t="shared" si="2"/>
        <v>0</v>
      </c>
      <c r="J32" s="60">
        <v>0</v>
      </c>
      <c r="K32" s="119">
        <f t="shared" si="3"/>
        <v>0</v>
      </c>
      <c r="L32" s="60">
        <v>0</v>
      </c>
      <c r="M32" s="119">
        <f t="shared" si="4"/>
        <v>0</v>
      </c>
      <c r="N32" s="60">
        <v>0</v>
      </c>
      <c r="O32" s="119">
        <f t="shared" si="5"/>
        <v>0</v>
      </c>
      <c r="P32" s="60">
        <v>0</v>
      </c>
      <c r="Q32" s="119">
        <f t="shared" si="6"/>
        <v>0</v>
      </c>
      <c r="R32" s="60">
        <v>0</v>
      </c>
      <c r="S32" s="119">
        <f t="shared" si="7"/>
        <v>0</v>
      </c>
      <c r="T32" s="60">
        <v>15</v>
      </c>
      <c r="U32" s="119">
        <f t="shared" si="8"/>
        <v>74.850000000000009</v>
      </c>
      <c r="V32" s="60">
        <v>10</v>
      </c>
      <c r="W32" s="119">
        <f t="shared" si="9"/>
        <v>49.900000000000006</v>
      </c>
      <c r="X32" s="60">
        <v>8</v>
      </c>
      <c r="Y32" s="119">
        <f t="shared" si="10"/>
        <v>39.92</v>
      </c>
      <c r="Z32" s="60">
        <v>24</v>
      </c>
      <c r="AA32" s="119">
        <f t="shared" si="11"/>
        <v>119.76</v>
      </c>
      <c r="AB32" s="60">
        <v>10</v>
      </c>
      <c r="AC32" s="119">
        <f t="shared" si="12"/>
        <v>49.900000000000006</v>
      </c>
      <c r="AD32" s="60">
        <v>5</v>
      </c>
      <c r="AE32" s="119">
        <f t="shared" si="13"/>
        <v>24.950000000000003</v>
      </c>
      <c r="AF32" s="60">
        <v>0</v>
      </c>
      <c r="AG32" s="119">
        <f t="shared" si="14"/>
        <v>0</v>
      </c>
      <c r="AH32" s="60">
        <v>0</v>
      </c>
      <c r="AI32" s="119">
        <f t="shared" si="15"/>
        <v>0</v>
      </c>
      <c r="AJ32" s="60">
        <v>0</v>
      </c>
      <c r="AK32" s="119">
        <f t="shared" si="16"/>
        <v>0</v>
      </c>
      <c r="AL32" s="107"/>
      <c r="AM32" s="139">
        <f t="shared" si="17"/>
        <v>0</v>
      </c>
      <c r="AN32" s="60">
        <v>0</v>
      </c>
      <c r="AO32" s="119">
        <f t="shared" si="18"/>
        <v>0</v>
      </c>
      <c r="AP32" s="107">
        <v>5</v>
      </c>
      <c r="AQ32" s="139">
        <f t="shared" si="19"/>
        <v>24.950000000000003</v>
      </c>
      <c r="AR32" s="60">
        <v>0</v>
      </c>
      <c r="AS32" s="140">
        <f t="shared" si="20"/>
        <v>0</v>
      </c>
      <c r="AT32" s="62">
        <v>0</v>
      </c>
      <c r="AU32" s="139">
        <f t="shared" si="21"/>
        <v>0</v>
      </c>
    </row>
    <row r="33" spans="1:48" ht="15.75" x14ac:dyDescent="0.2">
      <c r="A33" s="39">
        <v>26</v>
      </c>
      <c r="B33" s="98" t="s">
        <v>154</v>
      </c>
      <c r="C33" s="115">
        <v>1.21</v>
      </c>
      <c r="D33" s="60">
        <v>0</v>
      </c>
      <c r="E33" s="119">
        <f t="shared" si="0"/>
        <v>0</v>
      </c>
      <c r="F33" s="60">
        <v>0</v>
      </c>
      <c r="G33" s="119">
        <f t="shared" si="1"/>
        <v>0</v>
      </c>
      <c r="H33" s="60">
        <v>0</v>
      </c>
      <c r="I33" s="119">
        <f t="shared" si="2"/>
        <v>0</v>
      </c>
      <c r="J33" s="60">
        <v>0</v>
      </c>
      <c r="K33" s="119">
        <f t="shared" si="3"/>
        <v>0</v>
      </c>
      <c r="L33" s="60">
        <v>0</v>
      </c>
      <c r="M33" s="119">
        <f t="shared" si="4"/>
        <v>0</v>
      </c>
      <c r="N33" s="60">
        <v>0</v>
      </c>
      <c r="O33" s="119">
        <f t="shared" si="5"/>
        <v>0</v>
      </c>
      <c r="P33" s="60">
        <v>0</v>
      </c>
      <c r="Q33" s="119">
        <f t="shared" si="6"/>
        <v>0</v>
      </c>
      <c r="R33" s="60">
        <v>0</v>
      </c>
      <c r="S33" s="119">
        <f t="shared" si="7"/>
        <v>0</v>
      </c>
      <c r="T33" s="60">
        <v>0</v>
      </c>
      <c r="U33" s="119">
        <f t="shared" si="8"/>
        <v>0</v>
      </c>
      <c r="V33" s="60">
        <v>0</v>
      </c>
      <c r="W33" s="119">
        <f t="shared" si="9"/>
        <v>0</v>
      </c>
      <c r="X33" s="60">
        <v>0</v>
      </c>
      <c r="Y33" s="119">
        <f t="shared" si="10"/>
        <v>0</v>
      </c>
      <c r="Z33" s="60">
        <v>0</v>
      </c>
      <c r="AA33" s="119">
        <f t="shared" si="11"/>
        <v>0</v>
      </c>
      <c r="AB33" s="60">
        <v>0</v>
      </c>
      <c r="AC33" s="119">
        <f t="shared" si="12"/>
        <v>0</v>
      </c>
      <c r="AD33" s="60">
        <v>0</v>
      </c>
      <c r="AE33" s="119">
        <f t="shared" si="13"/>
        <v>0</v>
      </c>
      <c r="AF33" s="60">
        <v>20</v>
      </c>
      <c r="AG33" s="119">
        <f t="shared" si="14"/>
        <v>24.2</v>
      </c>
      <c r="AH33" s="60">
        <v>12</v>
      </c>
      <c r="AI33" s="119">
        <f t="shared" si="15"/>
        <v>14.52</v>
      </c>
      <c r="AJ33" s="60">
        <v>8</v>
      </c>
      <c r="AK33" s="119">
        <f t="shared" si="16"/>
        <v>9.68</v>
      </c>
      <c r="AL33" s="107">
        <v>15</v>
      </c>
      <c r="AM33" s="139">
        <f t="shared" si="17"/>
        <v>18.149999999999999</v>
      </c>
      <c r="AN33" s="60">
        <v>8</v>
      </c>
      <c r="AO33" s="119">
        <f t="shared" si="18"/>
        <v>9.68</v>
      </c>
      <c r="AP33" s="107">
        <v>24</v>
      </c>
      <c r="AQ33" s="139">
        <f t="shared" si="19"/>
        <v>29.04</v>
      </c>
      <c r="AR33" s="60">
        <v>20</v>
      </c>
      <c r="AS33" s="140">
        <f t="shared" si="20"/>
        <v>24.2</v>
      </c>
      <c r="AT33" s="62">
        <v>20</v>
      </c>
      <c r="AU33" s="139">
        <f t="shared" si="21"/>
        <v>24.2</v>
      </c>
    </row>
    <row r="34" spans="1:48" ht="15.75" x14ac:dyDescent="0.2">
      <c r="A34" s="39">
        <v>27</v>
      </c>
      <c r="B34" s="98" t="s">
        <v>155</v>
      </c>
      <c r="C34" s="115">
        <v>5.87</v>
      </c>
      <c r="D34" s="60">
        <v>0</v>
      </c>
      <c r="E34" s="119">
        <f t="shared" si="0"/>
        <v>0</v>
      </c>
      <c r="F34" s="60">
        <v>0</v>
      </c>
      <c r="G34" s="119">
        <f t="shared" si="1"/>
        <v>0</v>
      </c>
      <c r="H34" s="60">
        <v>0</v>
      </c>
      <c r="I34" s="119">
        <f t="shared" si="2"/>
        <v>0</v>
      </c>
      <c r="J34" s="60">
        <v>0</v>
      </c>
      <c r="K34" s="119">
        <f t="shared" si="3"/>
        <v>0</v>
      </c>
      <c r="L34" s="60">
        <v>0</v>
      </c>
      <c r="M34" s="119">
        <f t="shared" si="4"/>
        <v>0</v>
      </c>
      <c r="N34" s="60">
        <v>0</v>
      </c>
      <c r="O34" s="119">
        <f t="shared" si="5"/>
        <v>0</v>
      </c>
      <c r="P34" s="60">
        <v>0</v>
      </c>
      <c r="Q34" s="119">
        <f t="shared" si="6"/>
        <v>0</v>
      </c>
      <c r="R34" s="60">
        <v>0</v>
      </c>
      <c r="S34" s="119">
        <f t="shared" si="7"/>
        <v>0</v>
      </c>
      <c r="T34" s="60">
        <v>0</v>
      </c>
      <c r="U34" s="119">
        <f t="shared" si="8"/>
        <v>0</v>
      </c>
      <c r="V34" s="60">
        <v>0</v>
      </c>
      <c r="W34" s="119">
        <f t="shared" si="9"/>
        <v>0</v>
      </c>
      <c r="X34" s="60">
        <v>0</v>
      </c>
      <c r="Y34" s="119">
        <f t="shared" si="10"/>
        <v>0</v>
      </c>
      <c r="Z34" s="60">
        <v>0</v>
      </c>
      <c r="AA34" s="119">
        <f t="shared" si="11"/>
        <v>0</v>
      </c>
      <c r="AB34" s="60">
        <v>0</v>
      </c>
      <c r="AC34" s="119">
        <f t="shared" si="12"/>
        <v>0</v>
      </c>
      <c r="AD34" s="60">
        <v>0</v>
      </c>
      <c r="AE34" s="119">
        <f t="shared" si="13"/>
        <v>0</v>
      </c>
      <c r="AF34" s="60">
        <v>8</v>
      </c>
      <c r="AG34" s="119">
        <f t="shared" si="14"/>
        <v>46.96</v>
      </c>
      <c r="AH34" s="60">
        <v>0</v>
      </c>
      <c r="AI34" s="119">
        <f t="shared" si="15"/>
        <v>0</v>
      </c>
      <c r="AJ34" s="60">
        <v>0</v>
      </c>
      <c r="AK34" s="119">
        <f t="shared" si="16"/>
        <v>0</v>
      </c>
      <c r="AL34" s="107"/>
      <c r="AM34" s="139">
        <f t="shared" si="17"/>
        <v>0</v>
      </c>
      <c r="AN34" s="60">
        <v>0</v>
      </c>
      <c r="AO34" s="119">
        <f t="shared" si="18"/>
        <v>0</v>
      </c>
      <c r="AP34" s="107">
        <v>8</v>
      </c>
      <c r="AQ34" s="139">
        <f t="shared" si="19"/>
        <v>46.96</v>
      </c>
      <c r="AR34" s="60">
        <v>0</v>
      </c>
      <c r="AS34" s="140">
        <f t="shared" si="20"/>
        <v>0</v>
      </c>
      <c r="AT34" s="62"/>
      <c r="AU34" s="139">
        <f t="shared" si="21"/>
        <v>0</v>
      </c>
    </row>
    <row r="35" spans="1:48" ht="15.75" x14ac:dyDescent="0.2">
      <c r="A35" s="39">
        <v>28</v>
      </c>
      <c r="B35" s="121" t="s">
        <v>193</v>
      </c>
      <c r="C35" s="115">
        <v>4.99</v>
      </c>
      <c r="D35" s="60">
        <v>0</v>
      </c>
      <c r="E35" s="119">
        <f t="shared" si="0"/>
        <v>0</v>
      </c>
      <c r="F35" s="60">
        <v>0</v>
      </c>
      <c r="G35" s="119">
        <f t="shared" si="1"/>
        <v>0</v>
      </c>
      <c r="H35" s="60">
        <v>0</v>
      </c>
      <c r="I35" s="119">
        <f t="shared" si="2"/>
        <v>0</v>
      </c>
      <c r="J35" s="60">
        <v>0</v>
      </c>
      <c r="K35" s="119">
        <f t="shared" si="3"/>
        <v>0</v>
      </c>
      <c r="L35" s="60">
        <v>0</v>
      </c>
      <c r="M35" s="119">
        <f t="shared" si="4"/>
        <v>0</v>
      </c>
      <c r="N35" s="60">
        <v>0</v>
      </c>
      <c r="O35" s="119">
        <f t="shared" si="5"/>
        <v>0</v>
      </c>
      <c r="P35" s="60">
        <v>0</v>
      </c>
      <c r="Q35" s="119">
        <f t="shared" si="6"/>
        <v>0</v>
      </c>
      <c r="R35" s="60">
        <v>0</v>
      </c>
      <c r="S35" s="119">
        <f>R35*C35</f>
        <v>0</v>
      </c>
      <c r="T35" s="60">
        <v>0</v>
      </c>
      <c r="U35" s="119">
        <f t="shared" si="8"/>
        <v>0</v>
      </c>
      <c r="V35" s="60">
        <v>0</v>
      </c>
      <c r="W35" s="119">
        <f t="shared" si="9"/>
        <v>0</v>
      </c>
      <c r="X35" s="60">
        <v>0</v>
      </c>
      <c r="Y35" s="119">
        <f t="shared" si="10"/>
        <v>0</v>
      </c>
      <c r="Z35" s="60">
        <v>0</v>
      </c>
      <c r="AA35" s="119">
        <f t="shared" si="11"/>
        <v>0</v>
      </c>
      <c r="AB35" s="60">
        <v>0</v>
      </c>
      <c r="AC35" s="119">
        <f t="shared" si="12"/>
        <v>0</v>
      </c>
      <c r="AD35" s="60">
        <v>0</v>
      </c>
      <c r="AE35" s="119">
        <f t="shared" si="13"/>
        <v>0</v>
      </c>
      <c r="AF35" s="60">
        <v>10</v>
      </c>
      <c r="AG35" s="119">
        <f t="shared" si="14"/>
        <v>49.900000000000006</v>
      </c>
      <c r="AH35" s="60">
        <v>0</v>
      </c>
      <c r="AI35" s="119">
        <f t="shared" si="15"/>
        <v>0</v>
      </c>
      <c r="AJ35" s="60">
        <v>2</v>
      </c>
      <c r="AK35" s="119">
        <f t="shared" si="16"/>
        <v>9.98</v>
      </c>
      <c r="AL35" s="107"/>
      <c r="AM35" s="139">
        <f t="shared" si="17"/>
        <v>0</v>
      </c>
      <c r="AN35" s="60">
        <v>2</v>
      </c>
      <c r="AO35" s="119">
        <f t="shared" si="18"/>
        <v>9.98</v>
      </c>
      <c r="AP35" s="107">
        <v>8</v>
      </c>
      <c r="AQ35" s="139">
        <f t="shared" si="19"/>
        <v>39.92</v>
      </c>
      <c r="AR35" s="60">
        <v>10</v>
      </c>
      <c r="AS35" s="140">
        <f t="shared" si="20"/>
        <v>49.900000000000006</v>
      </c>
      <c r="AT35" s="62">
        <v>10</v>
      </c>
      <c r="AU35" s="139">
        <f t="shared" si="21"/>
        <v>49.900000000000006</v>
      </c>
    </row>
    <row r="36" spans="1:48" ht="15.75" x14ac:dyDescent="0.2">
      <c r="A36" s="39">
        <v>29</v>
      </c>
      <c r="B36" s="121" t="s">
        <v>156</v>
      </c>
      <c r="C36" s="115">
        <v>2.42</v>
      </c>
      <c r="D36" s="60">
        <v>0</v>
      </c>
      <c r="E36" s="119">
        <f t="shared" si="0"/>
        <v>0</v>
      </c>
      <c r="F36" s="60">
        <v>0</v>
      </c>
      <c r="G36" s="119">
        <f t="shared" si="1"/>
        <v>0</v>
      </c>
      <c r="H36" s="60">
        <v>0</v>
      </c>
      <c r="I36" s="119">
        <f t="shared" si="2"/>
        <v>0</v>
      </c>
      <c r="J36" s="60">
        <v>0</v>
      </c>
      <c r="K36" s="119">
        <f t="shared" si="3"/>
        <v>0</v>
      </c>
      <c r="L36" s="60">
        <v>0</v>
      </c>
      <c r="M36" s="119">
        <f t="shared" si="4"/>
        <v>0</v>
      </c>
      <c r="N36" s="60">
        <v>0</v>
      </c>
      <c r="O36" s="119">
        <f t="shared" si="5"/>
        <v>0</v>
      </c>
      <c r="P36" s="60">
        <v>0</v>
      </c>
      <c r="Q36" s="119">
        <f t="shared" si="6"/>
        <v>0</v>
      </c>
      <c r="R36" s="60">
        <v>0</v>
      </c>
      <c r="S36" s="119">
        <f t="shared" si="7"/>
        <v>0</v>
      </c>
      <c r="T36" s="60">
        <v>0</v>
      </c>
      <c r="U36" s="119">
        <f t="shared" si="8"/>
        <v>0</v>
      </c>
      <c r="V36" s="60">
        <v>0</v>
      </c>
      <c r="W36" s="119">
        <f t="shared" si="9"/>
        <v>0</v>
      </c>
      <c r="X36" s="60">
        <v>0</v>
      </c>
      <c r="Y36" s="119">
        <f t="shared" si="10"/>
        <v>0</v>
      </c>
      <c r="Z36" s="60">
        <v>0</v>
      </c>
      <c r="AA36" s="119">
        <f t="shared" si="11"/>
        <v>0</v>
      </c>
      <c r="AB36" s="60">
        <v>0</v>
      </c>
      <c r="AC36" s="119">
        <f t="shared" si="12"/>
        <v>0</v>
      </c>
      <c r="AD36" s="60">
        <v>0</v>
      </c>
      <c r="AE36" s="119">
        <f t="shared" si="13"/>
        <v>0</v>
      </c>
      <c r="AF36" s="60">
        <v>4</v>
      </c>
      <c r="AG36" s="119">
        <f t="shared" si="14"/>
        <v>9.68</v>
      </c>
      <c r="AH36" s="60">
        <v>4</v>
      </c>
      <c r="AI36" s="119">
        <f t="shared" si="15"/>
        <v>9.68</v>
      </c>
      <c r="AJ36" s="60">
        <v>3</v>
      </c>
      <c r="AK36" s="119">
        <f t="shared" si="16"/>
        <v>7.26</v>
      </c>
      <c r="AL36" s="107">
        <v>2</v>
      </c>
      <c r="AM36" s="139">
        <f t="shared" si="17"/>
        <v>4.84</v>
      </c>
      <c r="AN36" s="60">
        <v>3</v>
      </c>
      <c r="AO36" s="119">
        <f t="shared" si="18"/>
        <v>7.26</v>
      </c>
      <c r="AP36" s="107">
        <v>8</v>
      </c>
      <c r="AQ36" s="139">
        <f t="shared" si="19"/>
        <v>19.36</v>
      </c>
      <c r="AR36" s="60">
        <v>8</v>
      </c>
      <c r="AS36" s="140">
        <f t="shared" si="20"/>
        <v>19.36</v>
      </c>
      <c r="AT36" s="62">
        <v>10</v>
      </c>
      <c r="AU36" s="139">
        <f t="shared" si="21"/>
        <v>24.2</v>
      </c>
    </row>
    <row r="37" spans="1:48" ht="15.75" x14ac:dyDescent="0.2">
      <c r="A37" s="39">
        <v>30</v>
      </c>
      <c r="B37" s="98" t="s">
        <v>157</v>
      </c>
      <c r="C37" s="115">
        <v>4.99</v>
      </c>
      <c r="D37" s="60">
        <v>0</v>
      </c>
      <c r="E37" s="119">
        <f t="shared" si="0"/>
        <v>0</v>
      </c>
      <c r="F37" s="60">
        <v>0</v>
      </c>
      <c r="G37" s="119">
        <f t="shared" si="1"/>
        <v>0</v>
      </c>
      <c r="H37" s="60">
        <v>0</v>
      </c>
      <c r="I37" s="119">
        <f t="shared" si="2"/>
        <v>0</v>
      </c>
      <c r="J37" s="60">
        <v>0</v>
      </c>
      <c r="K37" s="119">
        <f t="shared" si="3"/>
        <v>0</v>
      </c>
      <c r="L37" s="60">
        <v>0</v>
      </c>
      <c r="M37" s="119">
        <f t="shared" si="4"/>
        <v>0</v>
      </c>
      <c r="N37" s="60">
        <v>0</v>
      </c>
      <c r="O37" s="119">
        <f t="shared" si="5"/>
        <v>0</v>
      </c>
      <c r="P37" s="60">
        <v>0</v>
      </c>
      <c r="Q37" s="119">
        <f t="shared" si="6"/>
        <v>0</v>
      </c>
      <c r="R37" s="60">
        <v>0</v>
      </c>
      <c r="S37" s="119">
        <f t="shared" si="7"/>
        <v>0</v>
      </c>
      <c r="T37" s="60">
        <v>0</v>
      </c>
      <c r="U37" s="119">
        <f t="shared" si="8"/>
        <v>0</v>
      </c>
      <c r="V37" s="60">
        <v>0</v>
      </c>
      <c r="W37" s="119">
        <f t="shared" si="9"/>
        <v>0</v>
      </c>
      <c r="X37" s="60">
        <v>0</v>
      </c>
      <c r="Y37" s="119">
        <f t="shared" si="10"/>
        <v>0</v>
      </c>
      <c r="Z37" s="60">
        <v>0</v>
      </c>
      <c r="AA37" s="119">
        <f t="shared" si="11"/>
        <v>0</v>
      </c>
      <c r="AB37" s="60">
        <v>0</v>
      </c>
      <c r="AC37" s="119">
        <f t="shared" si="12"/>
        <v>0</v>
      </c>
      <c r="AD37" s="60">
        <v>0</v>
      </c>
      <c r="AE37" s="119">
        <f t="shared" si="13"/>
        <v>0</v>
      </c>
      <c r="AF37" s="60">
        <v>10</v>
      </c>
      <c r="AG37" s="119">
        <f t="shared" si="14"/>
        <v>49.900000000000006</v>
      </c>
      <c r="AH37" s="60">
        <v>2</v>
      </c>
      <c r="AI37" s="119">
        <f t="shared" si="15"/>
        <v>9.98</v>
      </c>
      <c r="AJ37" s="60">
        <v>3</v>
      </c>
      <c r="AK37" s="119">
        <f t="shared" si="16"/>
        <v>14.97</v>
      </c>
      <c r="AL37" s="107">
        <v>1</v>
      </c>
      <c r="AM37" s="139">
        <f t="shared" si="17"/>
        <v>4.99</v>
      </c>
      <c r="AN37" s="60">
        <v>3</v>
      </c>
      <c r="AO37" s="119">
        <f t="shared" si="18"/>
        <v>14.97</v>
      </c>
      <c r="AP37" s="107">
        <v>10</v>
      </c>
      <c r="AQ37" s="139">
        <f t="shared" si="19"/>
        <v>49.900000000000006</v>
      </c>
      <c r="AR37" s="60">
        <v>0</v>
      </c>
      <c r="AS37" s="140">
        <f t="shared" si="20"/>
        <v>0</v>
      </c>
      <c r="AT37" s="62">
        <v>0</v>
      </c>
      <c r="AU37" s="139">
        <f t="shared" si="21"/>
        <v>0</v>
      </c>
    </row>
    <row r="38" spans="1:48" ht="15.75" x14ac:dyDescent="0.2">
      <c r="B38" s="101"/>
      <c r="C38" s="121" t="s">
        <v>162</v>
      </c>
      <c r="D38" s="121"/>
      <c r="E38" s="123">
        <f>SUM(E8:E37)</f>
        <v>944.03</v>
      </c>
      <c r="F38" s="123"/>
      <c r="G38" s="123">
        <f>SUM(G8:G37)</f>
        <v>787.50000000000011</v>
      </c>
      <c r="H38" s="123"/>
      <c r="I38" s="123">
        <f>SUM(I8:I37)</f>
        <v>553.53000000000009</v>
      </c>
      <c r="J38" s="123"/>
      <c r="K38" s="123">
        <f>SUM(K8:K37)</f>
        <v>802.09999999999991</v>
      </c>
      <c r="L38" s="123"/>
      <c r="M38" s="123">
        <f>SUM(M8:M37)</f>
        <v>220.76999999999998</v>
      </c>
      <c r="N38" s="123"/>
      <c r="O38" s="123">
        <f>SUM(O8:O37)</f>
        <v>798.32</v>
      </c>
      <c r="P38" s="123"/>
      <c r="Q38" s="123">
        <f>SUM(Q8:Q37)</f>
        <v>792.37</v>
      </c>
      <c r="R38" s="123"/>
      <c r="S38" s="123">
        <f>SUM(S8:S37)</f>
        <v>106.51</v>
      </c>
      <c r="T38" s="123"/>
      <c r="U38" s="123">
        <f>SUM(U8:U37)</f>
        <v>846.22</v>
      </c>
      <c r="V38" s="123"/>
      <c r="W38" s="123">
        <f>SUM(W8:W37)</f>
        <v>169.28</v>
      </c>
      <c r="X38" s="123"/>
      <c r="Y38" s="123">
        <f>SUM(Y8:Y37)</f>
        <v>160.32</v>
      </c>
      <c r="Z38" s="123"/>
      <c r="AA38" s="123">
        <f>SUM(AA8:AA37)</f>
        <v>575.32000000000005</v>
      </c>
      <c r="AB38" s="123"/>
      <c r="AC38" s="123">
        <f>SUM(AC8:AC37)</f>
        <v>148.47000000000003</v>
      </c>
      <c r="AD38" s="123"/>
      <c r="AE38" s="123">
        <f>SUM(AE8:AE37)</f>
        <v>166.28000000000003</v>
      </c>
      <c r="AF38" s="123"/>
      <c r="AG38" s="123">
        <f>SUM(AG8:AG37)</f>
        <v>635.64999999999986</v>
      </c>
      <c r="AH38" s="123"/>
      <c r="AI38" s="123">
        <f>SUM(AI8:AI37)</f>
        <v>423.03000000000009</v>
      </c>
      <c r="AJ38" s="123"/>
      <c r="AK38" s="123">
        <f>SUM(AK8:AK37)</f>
        <v>289.40000000000003</v>
      </c>
      <c r="AL38" s="123"/>
      <c r="AM38" s="123">
        <f>SUM(AM8:AM37)</f>
        <v>225.06</v>
      </c>
      <c r="AN38" s="123"/>
      <c r="AO38" s="123">
        <f>SUM(AO8:AO37)</f>
        <v>289.40000000000003</v>
      </c>
      <c r="AP38" s="123"/>
      <c r="AQ38" s="123">
        <f t="shared" ref="AQ38:AU38" si="22">SUM(AQ8:AQ37)</f>
        <v>650.18000000000006</v>
      </c>
      <c r="AR38" s="123"/>
      <c r="AS38" s="123">
        <f t="shared" si="22"/>
        <v>398.37</v>
      </c>
      <c r="AT38" s="123"/>
      <c r="AU38" s="123">
        <f t="shared" si="22"/>
        <v>488.2</v>
      </c>
      <c r="AV38" s="40">
        <f>SUM(D38:AU38)</f>
        <v>10470.31</v>
      </c>
    </row>
    <row r="39" spans="1:48" ht="15.75" x14ac:dyDescent="0.2">
      <c r="C39" s="122" t="s">
        <v>220</v>
      </c>
      <c r="D39" s="122"/>
      <c r="E39" s="151">
        <f>'Planilha Serviços'!I134</f>
        <v>4</v>
      </c>
      <c r="F39" s="151"/>
      <c r="G39" s="151">
        <f>'Planilha Serviços'!J134</f>
        <v>3</v>
      </c>
      <c r="H39" s="151"/>
      <c r="I39" s="151">
        <f>'Planilha Serviços'!K134</f>
        <v>3</v>
      </c>
      <c r="J39" s="151"/>
      <c r="K39" s="151">
        <f>'Planilha Serviços'!L134</f>
        <v>3</v>
      </c>
      <c r="L39" s="151"/>
      <c r="M39" s="151">
        <f>'Planilha Serviços'!M134</f>
        <v>1</v>
      </c>
      <c r="N39" s="151"/>
      <c r="O39" s="151">
        <f>'Planilha Serviços'!N134</f>
        <v>5</v>
      </c>
      <c r="P39" s="151"/>
      <c r="Q39" s="151">
        <f>'Planilha Serviços'!O134</f>
        <v>2</v>
      </c>
      <c r="R39" s="151"/>
      <c r="S39" s="151">
        <f>'Planilha Serviços'!P134</f>
        <v>1</v>
      </c>
      <c r="T39" s="151"/>
      <c r="U39" s="151">
        <f>'Planilha Serviços'!Q134</f>
        <v>2</v>
      </c>
      <c r="V39" s="151"/>
      <c r="W39" s="151">
        <f>'Planilha Serviços'!R134</f>
        <v>1</v>
      </c>
      <c r="X39" s="151"/>
      <c r="Y39" s="151">
        <f>'Planilha Serviços'!S134</f>
        <v>1</v>
      </c>
      <c r="Z39" s="151"/>
      <c r="AA39" s="151">
        <f>'Planilha Serviços'!T134</f>
        <v>2</v>
      </c>
      <c r="AB39" s="151"/>
      <c r="AC39" s="151">
        <f>'Planilha Serviços'!V134</f>
        <v>1</v>
      </c>
      <c r="AD39" s="151"/>
      <c r="AE39" s="151">
        <f>'Planilha Serviços'!W134</f>
        <v>1</v>
      </c>
      <c r="AF39" s="151"/>
      <c r="AG39" s="151">
        <f>'Planilha Serviços'!X134</f>
        <v>2</v>
      </c>
      <c r="AH39" s="151"/>
      <c r="AI39" s="151">
        <f>'Planilha Serviços'!Y134</f>
        <v>1</v>
      </c>
      <c r="AJ39" s="151"/>
      <c r="AK39" s="151">
        <f>'Planilha Serviços'!Z134</f>
        <v>1</v>
      </c>
      <c r="AL39" s="151"/>
      <c r="AM39" s="151">
        <f>'Planilha Serviços'!AA134</f>
        <v>1</v>
      </c>
      <c r="AN39" s="151"/>
      <c r="AO39" s="151">
        <f>'Planilha Serviços'!AB134</f>
        <v>1</v>
      </c>
      <c r="AP39" s="151"/>
      <c r="AQ39" s="151">
        <f>'Planilha Serviços'!AC134</f>
        <v>1</v>
      </c>
      <c r="AR39" s="151"/>
      <c r="AS39" s="151">
        <f>'Planilha Serviços'!AD134</f>
        <v>1</v>
      </c>
      <c r="AT39" s="151"/>
      <c r="AU39" s="152">
        <f>'Planilha Serviços'!AE134</f>
        <v>1</v>
      </c>
    </row>
    <row r="40" spans="1:48" ht="15.75" x14ac:dyDescent="0.2">
      <c r="C40" s="124" t="s">
        <v>221</v>
      </c>
      <c r="D40" s="124"/>
      <c r="E40" s="124">
        <f>E38/E39</f>
        <v>236.00749999999999</v>
      </c>
      <c r="F40" s="124"/>
      <c r="G40" s="127">
        <f>G38/G39</f>
        <v>262.50000000000006</v>
      </c>
      <c r="H40" s="124"/>
      <c r="I40" s="124">
        <f>I38/I39</f>
        <v>184.51000000000002</v>
      </c>
      <c r="J40" s="124"/>
      <c r="K40" s="124">
        <f>K38/K39</f>
        <v>267.36666666666662</v>
      </c>
      <c r="L40" s="124"/>
      <c r="M40" s="124">
        <f t="shared" ref="M40" si="23">M38/M39</f>
        <v>220.76999999999998</v>
      </c>
      <c r="N40" s="124"/>
      <c r="O40" s="124">
        <f>O38/O39</f>
        <v>159.66400000000002</v>
      </c>
      <c r="P40" s="124"/>
      <c r="Q40" s="124">
        <f>Q38/Q39</f>
        <v>396.185</v>
      </c>
      <c r="R40" s="124"/>
      <c r="S40" s="124">
        <f>S38/S39</f>
        <v>106.51</v>
      </c>
      <c r="T40" s="124"/>
      <c r="U40" s="124">
        <f>U38/U39</f>
        <v>423.11</v>
      </c>
      <c r="V40" s="124"/>
      <c r="W40" s="124">
        <f>W38/W39</f>
        <v>169.28</v>
      </c>
      <c r="X40" s="124"/>
      <c r="Y40" s="124">
        <f>Y38/Y39</f>
        <v>160.32</v>
      </c>
      <c r="Z40" s="124"/>
      <c r="AA40" s="124">
        <f>AA38/AA39</f>
        <v>287.66000000000003</v>
      </c>
      <c r="AB40" s="124"/>
      <c r="AC40" s="124">
        <f>AC38/AC39</f>
        <v>148.47000000000003</v>
      </c>
      <c r="AD40" s="124"/>
      <c r="AE40" s="124">
        <f>AE38/AE39</f>
        <v>166.28000000000003</v>
      </c>
      <c r="AF40" s="124"/>
      <c r="AG40" s="124">
        <f>AG38/AG39</f>
        <v>317.82499999999993</v>
      </c>
      <c r="AH40" s="124"/>
      <c r="AI40" s="124">
        <f>AI38/AI39</f>
        <v>423.03000000000009</v>
      </c>
      <c r="AJ40" s="124"/>
      <c r="AK40" s="124">
        <f>AK38/AK39</f>
        <v>289.40000000000003</v>
      </c>
      <c r="AL40" s="124"/>
      <c r="AM40" s="124">
        <f>AM38/AM39</f>
        <v>225.06</v>
      </c>
      <c r="AN40" s="124"/>
      <c r="AO40" s="124">
        <f>AO38/AO39</f>
        <v>289.40000000000003</v>
      </c>
      <c r="AP40" s="124"/>
      <c r="AQ40" s="124">
        <f t="shared" ref="AQ40:AU40" si="24">AQ38/AQ39</f>
        <v>650.18000000000006</v>
      </c>
      <c r="AR40" s="124"/>
      <c r="AS40" s="124">
        <f t="shared" si="24"/>
        <v>398.37</v>
      </c>
      <c r="AT40" s="124"/>
      <c r="AU40" s="124">
        <f t="shared" si="24"/>
        <v>488.2</v>
      </c>
    </row>
    <row r="41" spans="1:48" x14ac:dyDescent="0.2">
      <c r="D41" s="108"/>
      <c r="E41" s="110"/>
      <c r="F41" s="108"/>
      <c r="G41" s="110"/>
      <c r="H41" s="108"/>
      <c r="I41" s="114"/>
      <c r="J41" s="108"/>
      <c r="K41" s="114"/>
      <c r="L41" s="108"/>
      <c r="M41" s="114"/>
      <c r="N41" s="108"/>
      <c r="O41" s="114"/>
      <c r="P41" s="108"/>
      <c r="Q41" s="114"/>
      <c r="R41" s="108"/>
      <c r="S41" s="114"/>
      <c r="T41" s="108"/>
      <c r="U41" s="114"/>
      <c r="V41" s="108"/>
      <c r="W41" s="114"/>
      <c r="X41" s="108"/>
      <c r="Y41" s="114"/>
      <c r="Z41" s="108"/>
      <c r="AA41" s="114"/>
      <c r="AB41" s="108"/>
      <c r="AC41" s="114"/>
      <c r="AD41" s="108"/>
      <c r="AE41" s="114"/>
      <c r="AF41" s="108"/>
      <c r="AG41" s="114"/>
      <c r="AH41" s="108"/>
      <c r="AI41" s="114"/>
    </row>
    <row r="42" spans="1:48" x14ac:dyDescent="0.2">
      <c r="D42" s="219" t="str">
        <f>D5</f>
        <v>Local 1</v>
      </c>
      <c r="E42" s="220"/>
      <c r="F42" s="219" t="str">
        <f t="shared" ref="F42:AT42" si="25">F5</f>
        <v>Local 2</v>
      </c>
      <c r="G42" s="220"/>
      <c r="H42" s="219" t="str">
        <f t="shared" si="25"/>
        <v>Local 3</v>
      </c>
      <c r="I42" s="220"/>
      <c r="J42" s="219" t="str">
        <f t="shared" si="25"/>
        <v>Local 4</v>
      </c>
      <c r="K42" s="220"/>
      <c r="L42" s="219" t="str">
        <f t="shared" si="25"/>
        <v>Local 5</v>
      </c>
      <c r="M42" s="220"/>
      <c r="N42" s="219" t="str">
        <f t="shared" si="25"/>
        <v>Local 6</v>
      </c>
      <c r="O42" s="220"/>
      <c r="P42" s="219" t="str">
        <f t="shared" si="25"/>
        <v>Local 7</v>
      </c>
      <c r="Q42" s="220"/>
      <c r="R42" s="219" t="str">
        <f t="shared" si="25"/>
        <v>Local 8</v>
      </c>
      <c r="S42" s="220"/>
      <c r="T42" s="219" t="str">
        <f t="shared" si="25"/>
        <v>Local 9</v>
      </c>
      <c r="U42" s="220"/>
      <c r="V42" s="219" t="str">
        <f t="shared" si="25"/>
        <v>Local 10</v>
      </c>
      <c r="W42" s="220"/>
      <c r="X42" s="219" t="str">
        <f t="shared" si="25"/>
        <v>Local 11</v>
      </c>
      <c r="Y42" s="220"/>
      <c r="Z42" s="219" t="str">
        <f t="shared" si="25"/>
        <v>Local 12</v>
      </c>
      <c r="AA42" s="220"/>
      <c r="AB42" s="219" t="str">
        <f t="shared" si="25"/>
        <v>Local 13</v>
      </c>
      <c r="AC42" s="220"/>
      <c r="AD42" s="219" t="str">
        <f t="shared" si="25"/>
        <v>Local 14</v>
      </c>
      <c r="AE42" s="220"/>
      <c r="AF42" s="219" t="str">
        <f t="shared" si="25"/>
        <v>Local 15</v>
      </c>
      <c r="AG42" s="220"/>
      <c r="AH42" s="219" t="str">
        <f t="shared" si="25"/>
        <v>Local 16</v>
      </c>
      <c r="AI42" s="220"/>
      <c r="AJ42" s="219" t="str">
        <f t="shared" si="25"/>
        <v>Local 17</v>
      </c>
      <c r="AK42" s="220"/>
      <c r="AL42" s="219" t="str">
        <f t="shared" si="25"/>
        <v>Local 18</v>
      </c>
      <c r="AM42" s="220"/>
      <c r="AN42" s="219" t="str">
        <f t="shared" si="25"/>
        <v>Local 19</v>
      </c>
      <c r="AO42" s="220"/>
      <c r="AP42" s="219" t="str">
        <f>AP5</f>
        <v>Local 20</v>
      </c>
      <c r="AQ42" s="220"/>
      <c r="AR42" s="219" t="str">
        <f t="shared" si="25"/>
        <v>Local 21</v>
      </c>
      <c r="AS42" s="220"/>
      <c r="AT42" s="219" t="str">
        <f t="shared" si="25"/>
        <v>Local 22</v>
      </c>
      <c r="AU42" s="220"/>
    </row>
    <row r="43" spans="1:48" ht="38.25" customHeight="1" x14ac:dyDescent="0.2">
      <c r="D43" s="221" t="s">
        <v>170</v>
      </c>
      <c r="E43" s="222"/>
      <c r="F43" s="221" t="s">
        <v>171</v>
      </c>
      <c r="G43" s="222"/>
      <c r="H43" s="223" t="s">
        <v>172</v>
      </c>
      <c r="I43" s="224"/>
      <c r="J43" s="223" t="s">
        <v>173</v>
      </c>
      <c r="K43" s="224"/>
      <c r="L43" s="223" t="s">
        <v>174</v>
      </c>
      <c r="M43" s="224"/>
      <c r="N43" s="223" t="s">
        <v>175</v>
      </c>
      <c r="O43" s="224"/>
      <c r="P43" s="223" t="s">
        <v>176</v>
      </c>
      <c r="Q43" s="224"/>
      <c r="R43" s="221" t="s">
        <v>177</v>
      </c>
      <c r="S43" s="222"/>
      <c r="T43" s="221" t="s">
        <v>183</v>
      </c>
      <c r="U43" s="222"/>
      <c r="V43" s="221" t="s">
        <v>178</v>
      </c>
      <c r="W43" s="222"/>
      <c r="X43" s="221" t="s">
        <v>179</v>
      </c>
      <c r="Y43" s="222"/>
      <c r="Z43" s="221" t="s">
        <v>180</v>
      </c>
      <c r="AA43" s="222"/>
      <c r="AB43" s="221" t="s">
        <v>181</v>
      </c>
      <c r="AC43" s="222"/>
      <c r="AD43" s="221" t="s">
        <v>182</v>
      </c>
      <c r="AE43" s="222"/>
      <c r="AF43" s="221" t="s">
        <v>184</v>
      </c>
      <c r="AG43" s="222"/>
      <c r="AH43" s="221" t="s">
        <v>124</v>
      </c>
      <c r="AI43" s="222"/>
      <c r="AJ43" s="225" t="s">
        <v>185</v>
      </c>
      <c r="AK43" s="226"/>
      <c r="AL43" s="227" t="s">
        <v>186</v>
      </c>
      <c r="AM43" s="228"/>
      <c r="AN43" s="221" t="s">
        <v>216</v>
      </c>
      <c r="AO43" s="222"/>
      <c r="AP43" s="225" t="s">
        <v>187</v>
      </c>
      <c r="AQ43" s="226"/>
      <c r="AR43" s="225" t="s">
        <v>189</v>
      </c>
      <c r="AS43" s="226"/>
      <c r="AT43" s="225" t="s">
        <v>188</v>
      </c>
      <c r="AU43" s="226"/>
    </row>
    <row r="44" spans="1:48" x14ac:dyDescent="0.2">
      <c r="C44" s="42" t="s">
        <v>219</v>
      </c>
      <c r="D44" s="102" t="s">
        <v>224</v>
      </c>
      <c r="E44" s="102" t="s">
        <v>147</v>
      </c>
      <c r="F44" s="102" t="s">
        <v>224</v>
      </c>
      <c r="G44" s="102" t="s">
        <v>147</v>
      </c>
      <c r="H44" s="102" t="s">
        <v>224</v>
      </c>
      <c r="I44" s="102" t="s">
        <v>147</v>
      </c>
      <c r="J44" s="102" t="s">
        <v>224</v>
      </c>
      <c r="K44" s="102" t="s">
        <v>147</v>
      </c>
      <c r="L44" s="102" t="s">
        <v>224</v>
      </c>
      <c r="M44" s="102" t="s">
        <v>147</v>
      </c>
      <c r="N44" s="102" t="s">
        <v>224</v>
      </c>
      <c r="O44" s="102" t="s">
        <v>147</v>
      </c>
      <c r="P44" s="102" t="s">
        <v>224</v>
      </c>
      <c r="Q44" s="102" t="s">
        <v>147</v>
      </c>
      <c r="R44" s="102" t="s">
        <v>224</v>
      </c>
      <c r="S44" s="102" t="s">
        <v>147</v>
      </c>
      <c r="T44" s="102" t="s">
        <v>224</v>
      </c>
      <c r="U44" s="102" t="s">
        <v>147</v>
      </c>
      <c r="V44" s="102" t="s">
        <v>224</v>
      </c>
      <c r="W44" s="102" t="s">
        <v>147</v>
      </c>
      <c r="X44" s="102" t="s">
        <v>224</v>
      </c>
      <c r="Y44" s="102" t="s">
        <v>147</v>
      </c>
      <c r="Z44" s="102" t="s">
        <v>224</v>
      </c>
      <c r="AA44" s="102" t="s">
        <v>147</v>
      </c>
      <c r="AB44" s="102" t="s">
        <v>224</v>
      </c>
      <c r="AC44" s="102" t="s">
        <v>147</v>
      </c>
      <c r="AD44" s="102" t="s">
        <v>224</v>
      </c>
      <c r="AE44" s="102" t="s">
        <v>147</v>
      </c>
      <c r="AF44" s="102" t="s">
        <v>224</v>
      </c>
      <c r="AG44" s="102" t="s">
        <v>147</v>
      </c>
      <c r="AH44" s="102" t="s">
        <v>224</v>
      </c>
      <c r="AI44" s="102" t="s">
        <v>147</v>
      </c>
      <c r="AJ44" s="102" t="s">
        <v>224</v>
      </c>
      <c r="AK44" s="102" t="s">
        <v>147</v>
      </c>
      <c r="AL44" s="102" t="s">
        <v>224</v>
      </c>
      <c r="AM44" s="102" t="s">
        <v>147</v>
      </c>
      <c r="AN44" s="102" t="s">
        <v>224</v>
      </c>
      <c r="AO44" s="102" t="s">
        <v>147</v>
      </c>
      <c r="AP44" s="102" t="s">
        <v>224</v>
      </c>
      <c r="AQ44" s="102" t="s">
        <v>147</v>
      </c>
      <c r="AR44" s="102" t="s">
        <v>224</v>
      </c>
      <c r="AS44" s="102" t="s">
        <v>147</v>
      </c>
      <c r="AT44" s="102" t="s">
        <v>224</v>
      </c>
      <c r="AU44" s="102" t="s">
        <v>147</v>
      </c>
    </row>
    <row r="45" spans="1:48" ht="15.75" x14ac:dyDescent="0.2">
      <c r="A45" s="39">
        <v>1</v>
      </c>
      <c r="B45" s="98" t="s">
        <v>140</v>
      </c>
      <c r="C45" s="115">
        <v>21.2</v>
      </c>
      <c r="D45" s="60">
        <v>30</v>
      </c>
      <c r="E45" s="119">
        <f>C45*D45</f>
        <v>636</v>
      </c>
      <c r="F45" s="60">
        <v>16</v>
      </c>
      <c r="G45" s="119">
        <f>C45*F45</f>
        <v>339.2</v>
      </c>
      <c r="H45" s="60">
        <v>30</v>
      </c>
      <c r="I45" s="119">
        <f>C45*H45</f>
        <v>636</v>
      </c>
      <c r="J45" s="60">
        <v>44</v>
      </c>
      <c r="K45" s="119">
        <f>C45*J45</f>
        <v>932.8</v>
      </c>
      <c r="L45" s="60">
        <v>18</v>
      </c>
      <c r="M45" s="119">
        <f>C45*L45</f>
        <v>381.59999999999997</v>
      </c>
      <c r="N45" s="60">
        <v>44</v>
      </c>
      <c r="O45" s="119">
        <f>N45*C45</f>
        <v>932.8</v>
      </c>
      <c r="P45" s="60">
        <v>30</v>
      </c>
      <c r="Q45" s="119">
        <f>P45*C45</f>
        <v>636</v>
      </c>
      <c r="R45" s="60">
        <v>6</v>
      </c>
      <c r="S45" s="119">
        <f>R45*C45</f>
        <v>127.19999999999999</v>
      </c>
      <c r="T45" s="60">
        <v>12</v>
      </c>
      <c r="U45" s="119">
        <f>T45*C45</f>
        <v>254.39999999999998</v>
      </c>
      <c r="V45" s="60">
        <v>12</v>
      </c>
      <c r="W45" s="119">
        <f>V45*C45</f>
        <v>254.39999999999998</v>
      </c>
      <c r="X45" s="60">
        <v>8</v>
      </c>
      <c r="Y45" s="119">
        <f>X45*C45</f>
        <v>169.6</v>
      </c>
      <c r="Z45" s="60">
        <v>10</v>
      </c>
      <c r="AA45" s="119">
        <f>Z45*C45</f>
        <v>212</v>
      </c>
      <c r="AB45" s="60">
        <v>12</v>
      </c>
      <c r="AC45" s="119">
        <f>AB45*C45</f>
        <v>254.39999999999998</v>
      </c>
      <c r="AD45" s="60">
        <v>12</v>
      </c>
      <c r="AE45" s="119">
        <f>AD45*C45</f>
        <v>254.39999999999998</v>
      </c>
      <c r="AF45" s="60">
        <v>20</v>
      </c>
      <c r="AG45" s="119">
        <f>AF45*C45</f>
        <v>424</v>
      </c>
      <c r="AH45" s="60">
        <v>4</v>
      </c>
      <c r="AI45" s="119">
        <f>AH45*C45</f>
        <v>84.8</v>
      </c>
      <c r="AJ45" s="60">
        <v>6</v>
      </c>
      <c r="AK45" s="119">
        <f>AJ45*C45</f>
        <v>127.19999999999999</v>
      </c>
      <c r="AL45" s="107">
        <v>2</v>
      </c>
      <c r="AM45" s="139">
        <f>AL45*C45</f>
        <v>42.4</v>
      </c>
      <c r="AN45" s="60">
        <v>6</v>
      </c>
      <c r="AO45" s="119">
        <f>AN45*C45</f>
        <v>127.19999999999999</v>
      </c>
      <c r="AP45" s="107">
        <v>18</v>
      </c>
      <c r="AQ45" s="139">
        <f>AP45*C45</f>
        <v>381.59999999999997</v>
      </c>
      <c r="AR45" s="39">
        <v>10</v>
      </c>
      <c r="AS45" s="140">
        <f>AR45*C45</f>
        <v>212</v>
      </c>
      <c r="AT45" s="62">
        <v>24</v>
      </c>
      <c r="AU45" s="139">
        <f>AT45*C45</f>
        <v>508.79999999999995</v>
      </c>
    </row>
    <row r="46" spans="1:48" ht="15.75" x14ac:dyDescent="0.2">
      <c r="A46" s="39">
        <v>2</v>
      </c>
      <c r="B46" s="121" t="s">
        <v>141</v>
      </c>
      <c r="C46" s="115">
        <v>6.73</v>
      </c>
      <c r="D46" s="60">
        <v>12</v>
      </c>
      <c r="E46" s="119">
        <f t="shared" ref="E46:E54" si="26">C46*D46</f>
        <v>80.760000000000005</v>
      </c>
      <c r="F46" s="60">
        <v>16</v>
      </c>
      <c r="G46" s="119">
        <f t="shared" ref="G46:G54" si="27">C46*F46</f>
        <v>107.68</v>
      </c>
      <c r="H46" s="60">
        <v>10</v>
      </c>
      <c r="I46" s="119">
        <f t="shared" ref="I46:I54" si="28">C46*H46</f>
        <v>67.300000000000011</v>
      </c>
      <c r="J46" s="60">
        <v>4</v>
      </c>
      <c r="K46" s="119">
        <f t="shared" ref="K46:K54" si="29">C46*J46</f>
        <v>26.92</v>
      </c>
      <c r="L46" s="60">
        <v>4</v>
      </c>
      <c r="M46" s="119">
        <f t="shared" ref="M46:M54" si="30">C46*L46</f>
        <v>26.92</v>
      </c>
      <c r="N46" s="60">
        <v>10</v>
      </c>
      <c r="O46" s="119">
        <f t="shared" ref="O46:O54" si="31">N46*C46</f>
        <v>67.300000000000011</v>
      </c>
      <c r="P46" s="60">
        <v>12</v>
      </c>
      <c r="Q46" s="119">
        <f t="shared" ref="Q46:Q54" si="32">P46*C46</f>
        <v>80.760000000000005</v>
      </c>
      <c r="R46" s="60">
        <v>4</v>
      </c>
      <c r="S46" s="119">
        <f t="shared" ref="S46:S54" si="33">R46*C46</f>
        <v>26.92</v>
      </c>
      <c r="T46" s="60">
        <v>12</v>
      </c>
      <c r="U46" s="119">
        <f t="shared" ref="U46:U54" si="34">T46*C46</f>
        <v>80.760000000000005</v>
      </c>
      <c r="V46" s="60">
        <v>12</v>
      </c>
      <c r="W46" s="119">
        <f t="shared" ref="W46:W54" si="35">V46*C46</f>
        <v>80.760000000000005</v>
      </c>
      <c r="X46" s="60">
        <v>8</v>
      </c>
      <c r="Y46" s="119">
        <f t="shared" ref="Y46:Y54" si="36">X46*C46</f>
        <v>53.84</v>
      </c>
      <c r="Z46" s="60">
        <v>10</v>
      </c>
      <c r="AA46" s="119">
        <f t="shared" ref="AA46:AA54" si="37">Z46*C46</f>
        <v>67.300000000000011</v>
      </c>
      <c r="AB46" s="60">
        <v>12</v>
      </c>
      <c r="AC46" s="119">
        <f t="shared" ref="AC46:AC54" si="38">AB46*C46</f>
        <v>80.760000000000005</v>
      </c>
      <c r="AD46" s="60">
        <v>12</v>
      </c>
      <c r="AE46" s="119">
        <f t="shared" ref="AE46:AE54" si="39">AD46*C46</f>
        <v>80.760000000000005</v>
      </c>
      <c r="AF46" s="60">
        <v>4</v>
      </c>
      <c r="AG46" s="119">
        <f t="shared" ref="AG46:AG54" si="40">AF46*C46</f>
        <v>26.92</v>
      </c>
      <c r="AH46" s="60">
        <v>4</v>
      </c>
      <c r="AI46" s="119">
        <f t="shared" ref="AI46:AI54" si="41">AH46*C46</f>
        <v>26.92</v>
      </c>
      <c r="AJ46" s="60">
        <v>2</v>
      </c>
      <c r="AK46" s="119">
        <f t="shared" ref="AK46:AK54" si="42">AJ46*C46</f>
        <v>13.46</v>
      </c>
      <c r="AL46" s="107">
        <v>1</v>
      </c>
      <c r="AM46" s="139">
        <f t="shared" ref="AM46:AM54" si="43">AL46*C46</f>
        <v>6.73</v>
      </c>
      <c r="AN46" s="60">
        <v>2</v>
      </c>
      <c r="AO46" s="119">
        <f t="shared" ref="AO46:AO54" si="44">AN46*C46</f>
        <v>13.46</v>
      </c>
      <c r="AP46" s="107">
        <v>4</v>
      </c>
      <c r="AQ46" s="139">
        <f t="shared" ref="AQ46:AQ54" si="45">AP46*C46</f>
        <v>26.92</v>
      </c>
      <c r="AR46" s="39">
        <v>4</v>
      </c>
      <c r="AS46" s="140">
        <f t="shared" ref="AS46:AS54" si="46">AR46*C46</f>
        <v>26.92</v>
      </c>
      <c r="AT46" s="62">
        <v>6</v>
      </c>
      <c r="AU46" s="139">
        <f t="shared" ref="AU46:AU54" si="47">AT46*C46</f>
        <v>40.380000000000003</v>
      </c>
    </row>
    <row r="47" spans="1:48" ht="15.75" x14ac:dyDescent="0.2">
      <c r="A47" s="39">
        <v>3</v>
      </c>
      <c r="B47" s="121" t="s">
        <v>158</v>
      </c>
      <c r="C47" s="159">
        <v>11.5</v>
      </c>
      <c r="D47" s="60">
        <v>10</v>
      </c>
      <c r="E47" s="119">
        <f t="shared" si="26"/>
        <v>115</v>
      </c>
      <c r="F47" s="60">
        <v>6</v>
      </c>
      <c r="G47" s="119">
        <f t="shared" si="27"/>
        <v>69</v>
      </c>
      <c r="H47" s="60">
        <v>5</v>
      </c>
      <c r="I47" s="119">
        <f t="shared" si="28"/>
        <v>57.5</v>
      </c>
      <c r="J47" s="60">
        <v>4</v>
      </c>
      <c r="K47" s="119">
        <f t="shared" si="29"/>
        <v>46</v>
      </c>
      <c r="L47" s="60">
        <v>4</v>
      </c>
      <c r="M47" s="119">
        <f t="shared" si="30"/>
        <v>46</v>
      </c>
      <c r="N47" s="60">
        <v>5</v>
      </c>
      <c r="O47" s="119">
        <f t="shared" si="31"/>
        <v>57.5</v>
      </c>
      <c r="P47" s="60">
        <v>10</v>
      </c>
      <c r="Q47" s="119">
        <f t="shared" si="32"/>
        <v>115</v>
      </c>
      <c r="R47" s="60">
        <v>2</v>
      </c>
      <c r="S47" s="119">
        <f t="shared" si="33"/>
        <v>23</v>
      </c>
      <c r="T47" s="60">
        <v>10</v>
      </c>
      <c r="U47" s="119">
        <f t="shared" si="34"/>
        <v>115</v>
      </c>
      <c r="V47" s="60">
        <v>12</v>
      </c>
      <c r="W47" s="119">
        <f t="shared" si="35"/>
        <v>138</v>
      </c>
      <c r="X47" s="60">
        <v>5</v>
      </c>
      <c r="Y47" s="119">
        <f t="shared" si="36"/>
        <v>57.5</v>
      </c>
      <c r="Z47" s="60">
        <v>8</v>
      </c>
      <c r="AA47" s="119">
        <f t="shared" si="37"/>
        <v>92</v>
      </c>
      <c r="AB47" s="60">
        <v>12</v>
      </c>
      <c r="AC47" s="119">
        <f t="shared" si="38"/>
        <v>138</v>
      </c>
      <c r="AD47" s="60">
        <v>12</v>
      </c>
      <c r="AE47" s="119">
        <f t="shared" si="39"/>
        <v>138</v>
      </c>
      <c r="AF47" s="60">
        <v>4</v>
      </c>
      <c r="AG47" s="119">
        <f t="shared" si="40"/>
        <v>46</v>
      </c>
      <c r="AH47" s="60">
        <v>4</v>
      </c>
      <c r="AI47" s="119">
        <f t="shared" si="41"/>
        <v>46</v>
      </c>
      <c r="AJ47" s="60">
        <v>3</v>
      </c>
      <c r="AK47" s="119">
        <f t="shared" si="42"/>
        <v>34.5</v>
      </c>
      <c r="AL47" s="107">
        <v>2</v>
      </c>
      <c r="AM47" s="139">
        <f t="shared" si="43"/>
        <v>23</v>
      </c>
      <c r="AN47" s="60">
        <v>3</v>
      </c>
      <c r="AO47" s="119">
        <f t="shared" si="44"/>
        <v>34.5</v>
      </c>
      <c r="AP47" s="107">
        <v>10</v>
      </c>
      <c r="AQ47" s="139">
        <f t="shared" si="45"/>
        <v>115</v>
      </c>
      <c r="AR47" s="39">
        <v>6</v>
      </c>
      <c r="AS47" s="140">
        <f t="shared" si="46"/>
        <v>69</v>
      </c>
      <c r="AT47" s="62">
        <v>5</v>
      </c>
      <c r="AU47" s="139">
        <f t="shared" si="47"/>
        <v>57.5</v>
      </c>
    </row>
    <row r="48" spans="1:48" ht="15.75" x14ac:dyDescent="0.2">
      <c r="A48" s="39">
        <v>4</v>
      </c>
      <c r="B48" s="98" t="s">
        <v>159</v>
      </c>
      <c r="C48" s="115">
        <v>29</v>
      </c>
      <c r="D48" s="60">
        <v>10</v>
      </c>
      <c r="E48" s="119">
        <f t="shared" si="26"/>
        <v>290</v>
      </c>
      <c r="F48" s="60">
        <v>6</v>
      </c>
      <c r="G48" s="119">
        <f t="shared" si="27"/>
        <v>174</v>
      </c>
      <c r="H48" s="60">
        <v>5</v>
      </c>
      <c r="I48" s="119">
        <f t="shared" si="28"/>
        <v>145</v>
      </c>
      <c r="J48" s="60">
        <v>4</v>
      </c>
      <c r="K48" s="119">
        <f t="shared" si="29"/>
        <v>116</v>
      </c>
      <c r="L48" s="60">
        <v>4</v>
      </c>
      <c r="M48" s="119">
        <f t="shared" si="30"/>
        <v>116</v>
      </c>
      <c r="N48" s="60">
        <v>5</v>
      </c>
      <c r="O48" s="119">
        <f t="shared" si="31"/>
        <v>145</v>
      </c>
      <c r="P48" s="60">
        <v>10</v>
      </c>
      <c r="Q48" s="119">
        <f t="shared" si="32"/>
        <v>290</v>
      </c>
      <c r="R48" s="60">
        <v>2</v>
      </c>
      <c r="S48" s="119">
        <f t="shared" si="33"/>
        <v>58</v>
      </c>
      <c r="T48" s="60">
        <v>6</v>
      </c>
      <c r="U48" s="119">
        <f t="shared" si="34"/>
        <v>174</v>
      </c>
      <c r="V48" s="60">
        <v>10</v>
      </c>
      <c r="W48" s="119">
        <f t="shared" si="35"/>
        <v>290</v>
      </c>
      <c r="X48" s="60">
        <v>5</v>
      </c>
      <c r="Y48" s="119">
        <f t="shared" si="36"/>
        <v>145</v>
      </c>
      <c r="Z48" s="60">
        <v>5</v>
      </c>
      <c r="AA48" s="119">
        <f t="shared" si="37"/>
        <v>145</v>
      </c>
      <c r="AB48" s="60">
        <v>12</v>
      </c>
      <c r="AC48" s="119">
        <f t="shared" si="38"/>
        <v>348</v>
      </c>
      <c r="AD48" s="60">
        <v>12</v>
      </c>
      <c r="AE48" s="119">
        <f t="shared" si="39"/>
        <v>348</v>
      </c>
      <c r="AF48" s="60">
        <v>8</v>
      </c>
      <c r="AG48" s="119">
        <f t="shared" si="40"/>
        <v>232</v>
      </c>
      <c r="AH48" s="60">
        <v>0</v>
      </c>
      <c r="AI48" s="119">
        <f t="shared" si="41"/>
        <v>0</v>
      </c>
      <c r="AJ48" s="60">
        <v>2</v>
      </c>
      <c r="AK48" s="119">
        <f t="shared" si="42"/>
        <v>58</v>
      </c>
      <c r="AL48" s="107">
        <v>2</v>
      </c>
      <c r="AM48" s="139">
        <f t="shared" si="43"/>
        <v>58</v>
      </c>
      <c r="AN48" s="60">
        <v>2</v>
      </c>
      <c r="AO48" s="119">
        <f t="shared" si="44"/>
        <v>58</v>
      </c>
      <c r="AP48" s="107">
        <v>4</v>
      </c>
      <c r="AQ48" s="139">
        <f t="shared" si="45"/>
        <v>116</v>
      </c>
      <c r="AR48" s="39">
        <v>10</v>
      </c>
      <c r="AS48" s="140">
        <f t="shared" si="46"/>
        <v>290</v>
      </c>
      <c r="AT48" s="62">
        <v>6</v>
      </c>
      <c r="AU48" s="139">
        <f t="shared" si="47"/>
        <v>174</v>
      </c>
    </row>
    <row r="49" spans="1:48" ht="15.75" x14ac:dyDescent="0.2">
      <c r="A49" s="39">
        <v>5</v>
      </c>
      <c r="B49" s="98" t="s">
        <v>142</v>
      </c>
      <c r="C49" s="115">
        <v>5.94</v>
      </c>
      <c r="D49" s="60">
        <v>5</v>
      </c>
      <c r="E49" s="119">
        <f t="shared" si="26"/>
        <v>29.700000000000003</v>
      </c>
      <c r="F49" s="60">
        <v>4</v>
      </c>
      <c r="G49" s="119">
        <f t="shared" si="27"/>
        <v>23.76</v>
      </c>
      <c r="H49" s="60">
        <v>5</v>
      </c>
      <c r="I49" s="119">
        <f t="shared" si="28"/>
        <v>29.700000000000003</v>
      </c>
      <c r="J49" s="60">
        <v>4</v>
      </c>
      <c r="K49" s="119">
        <f t="shared" si="29"/>
        <v>23.76</v>
      </c>
      <c r="L49" s="60">
        <v>4</v>
      </c>
      <c r="M49" s="119">
        <f t="shared" si="30"/>
        <v>23.76</v>
      </c>
      <c r="N49" s="60">
        <v>5</v>
      </c>
      <c r="O49" s="119">
        <f t="shared" si="31"/>
        <v>29.700000000000003</v>
      </c>
      <c r="P49" s="60">
        <v>5</v>
      </c>
      <c r="Q49" s="119">
        <f t="shared" si="32"/>
        <v>29.700000000000003</v>
      </c>
      <c r="R49" s="60">
        <v>2</v>
      </c>
      <c r="S49" s="119">
        <f t="shared" si="33"/>
        <v>11.88</v>
      </c>
      <c r="T49" s="60">
        <v>3</v>
      </c>
      <c r="U49" s="119">
        <f t="shared" si="34"/>
        <v>17.82</v>
      </c>
      <c r="V49" s="60">
        <v>5</v>
      </c>
      <c r="W49" s="119">
        <f t="shared" si="35"/>
        <v>29.700000000000003</v>
      </c>
      <c r="X49" s="60">
        <v>2</v>
      </c>
      <c r="Y49" s="119">
        <f t="shared" si="36"/>
        <v>11.88</v>
      </c>
      <c r="Z49" s="60">
        <v>5</v>
      </c>
      <c r="AA49" s="119">
        <f t="shared" si="37"/>
        <v>29.700000000000003</v>
      </c>
      <c r="AB49" s="60">
        <v>5</v>
      </c>
      <c r="AC49" s="119">
        <f t="shared" si="38"/>
        <v>29.700000000000003</v>
      </c>
      <c r="AD49" s="60">
        <v>5</v>
      </c>
      <c r="AE49" s="119">
        <f t="shared" si="39"/>
        <v>29.700000000000003</v>
      </c>
      <c r="AF49" s="60">
        <v>6</v>
      </c>
      <c r="AG49" s="119">
        <f t="shared" si="40"/>
        <v>35.64</v>
      </c>
      <c r="AH49" s="60">
        <v>2</v>
      </c>
      <c r="AI49" s="119">
        <f t="shared" si="41"/>
        <v>11.88</v>
      </c>
      <c r="AJ49" s="60">
        <v>1</v>
      </c>
      <c r="AK49" s="119">
        <f t="shared" si="42"/>
        <v>5.94</v>
      </c>
      <c r="AL49" s="107">
        <v>2</v>
      </c>
      <c r="AM49" s="139">
        <f t="shared" si="43"/>
        <v>11.88</v>
      </c>
      <c r="AN49" s="60">
        <v>1</v>
      </c>
      <c r="AO49" s="119">
        <f t="shared" si="44"/>
        <v>5.94</v>
      </c>
      <c r="AP49" s="107">
        <v>4</v>
      </c>
      <c r="AQ49" s="139">
        <f t="shared" si="45"/>
        <v>23.76</v>
      </c>
      <c r="AR49" s="39">
        <v>4</v>
      </c>
      <c r="AS49" s="140">
        <f t="shared" si="46"/>
        <v>23.76</v>
      </c>
      <c r="AT49" s="62">
        <v>3</v>
      </c>
      <c r="AU49" s="139">
        <f t="shared" si="47"/>
        <v>17.82</v>
      </c>
    </row>
    <row r="50" spans="1:48" ht="15.75" x14ac:dyDescent="0.2">
      <c r="A50" s="39">
        <v>6</v>
      </c>
      <c r="B50" s="98" t="s">
        <v>143</v>
      </c>
      <c r="C50" s="115">
        <v>8.73</v>
      </c>
      <c r="D50" s="60">
        <v>6</v>
      </c>
      <c r="E50" s="119">
        <f t="shared" si="26"/>
        <v>52.38</v>
      </c>
      <c r="F50" s="60">
        <v>6</v>
      </c>
      <c r="G50" s="119">
        <f t="shared" si="27"/>
        <v>52.38</v>
      </c>
      <c r="H50" s="60">
        <v>4</v>
      </c>
      <c r="I50" s="119">
        <f t="shared" si="28"/>
        <v>34.92</v>
      </c>
      <c r="J50" s="60">
        <v>8</v>
      </c>
      <c r="K50" s="119">
        <f t="shared" si="29"/>
        <v>69.84</v>
      </c>
      <c r="L50" s="60">
        <v>3</v>
      </c>
      <c r="M50" s="119">
        <f t="shared" si="30"/>
        <v>26.19</v>
      </c>
      <c r="N50" s="60">
        <v>8</v>
      </c>
      <c r="O50" s="119">
        <f t="shared" si="31"/>
        <v>69.84</v>
      </c>
      <c r="P50" s="60">
        <v>6</v>
      </c>
      <c r="Q50" s="119">
        <f t="shared" si="32"/>
        <v>52.38</v>
      </c>
      <c r="R50" s="60">
        <v>2</v>
      </c>
      <c r="S50" s="119">
        <f t="shared" si="33"/>
        <v>17.46</v>
      </c>
      <c r="T50" s="60">
        <v>5</v>
      </c>
      <c r="U50" s="119">
        <f t="shared" si="34"/>
        <v>43.650000000000006</v>
      </c>
      <c r="V50" s="60">
        <v>5</v>
      </c>
      <c r="W50" s="119">
        <f t="shared" si="35"/>
        <v>43.650000000000006</v>
      </c>
      <c r="X50" s="60">
        <v>5</v>
      </c>
      <c r="Y50" s="119">
        <f t="shared" si="36"/>
        <v>43.650000000000006</v>
      </c>
      <c r="Z50" s="60">
        <v>5</v>
      </c>
      <c r="AA50" s="119">
        <f t="shared" si="37"/>
        <v>43.650000000000006</v>
      </c>
      <c r="AB50" s="60">
        <v>5</v>
      </c>
      <c r="AC50" s="119">
        <f t="shared" si="38"/>
        <v>43.650000000000006</v>
      </c>
      <c r="AD50" s="60">
        <v>5</v>
      </c>
      <c r="AE50" s="119">
        <f t="shared" si="39"/>
        <v>43.650000000000006</v>
      </c>
      <c r="AF50" s="60">
        <v>6</v>
      </c>
      <c r="AG50" s="119">
        <f t="shared" si="40"/>
        <v>52.38</v>
      </c>
      <c r="AH50" s="60">
        <v>2</v>
      </c>
      <c r="AI50" s="119">
        <f t="shared" si="41"/>
        <v>17.46</v>
      </c>
      <c r="AJ50" s="60">
        <v>2</v>
      </c>
      <c r="AK50" s="119">
        <f t="shared" si="42"/>
        <v>17.46</v>
      </c>
      <c r="AL50" s="107">
        <v>1</v>
      </c>
      <c r="AM50" s="139">
        <f t="shared" si="43"/>
        <v>8.73</v>
      </c>
      <c r="AN50" s="60">
        <v>2</v>
      </c>
      <c r="AO50" s="119">
        <f t="shared" si="44"/>
        <v>17.46</v>
      </c>
      <c r="AP50" s="107">
        <v>6</v>
      </c>
      <c r="AQ50" s="139">
        <f t="shared" si="45"/>
        <v>52.38</v>
      </c>
      <c r="AR50" s="39">
        <v>6</v>
      </c>
      <c r="AS50" s="140">
        <f t="shared" si="46"/>
        <v>52.38</v>
      </c>
      <c r="AT50" s="62">
        <v>6</v>
      </c>
      <c r="AU50" s="139">
        <f t="shared" si="47"/>
        <v>52.38</v>
      </c>
    </row>
    <row r="51" spans="1:48" ht="15.75" x14ac:dyDescent="0.2">
      <c r="A51" s="39">
        <v>7</v>
      </c>
      <c r="B51" s="98" t="s">
        <v>144</v>
      </c>
      <c r="C51" s="115">
        <v>3.11</v>
      </c>
      <c r="D51" s="39">
        <v>4</v>
      </c>
      <c r="E51" s="119">
        <f t="shared" si="26"/>
        <v>12.44</v>
      </c>
      <c r="F51" s="39">
        <v>4</v>
      </c>
      <c r="G51" s="119">
        <f t="shared" si="27"/>
        <v>12.44</v>
      </c>
      <c r="H51" s="39">
        <v>3</v>
      </c>
      <c r="I51" s="119">
        <f t="shared" si="28"/>
        <v>9.33</v>
      </c>
      <c r="J51" s="39">
        <v>3</v>
      </c>
      <c r="K51" s="119">
        <f t="shared" si="29"/>
        <v>9.33</v>
      </c>
      <c r="L51" s="39">
        <v>2</v>
      </c>
      <c r="M51" s="119">
        <f t="shared" si="30"/>
        <v>6.22</v>
      </c>
      <c r="N51" s="39">
        <v>3</v>
      </c>
      <c r="O51" s="119">
        <f t="shared" si="31"/>
        <v>9.33</v>
      </c>
      <c r="P51" s="39">
        <v>4</v>
      </c>
      <c r="Q51" s="119">
        <f t="shared" si="32"/>
        <v>12.44</v>
      </c>
      <c r="R51" s="39">
        <v>2</v>
      </c>
      <c r="S51" s="119">
        <f t="shared" si="33"/>
        <v>6.22</v>
      </c>
      <c r="T51" s="39">
        <v>12</v>
      </c>
      <c r="U51" s="119">
        <f t="shared" si="34"/>
        <v>37.32</v>
      </c>
      <c r="V51" s="39">
        <v>12</v>
      </c>
      <c r="W51" s="119">
        <f t="shared" si="35"/>
        <v>37.32</v>
      </c>
      <c r="X51" s="39">
        <v>12</v>
      </c>
      <c r="Y51" s="119">
        <f t="shared" si="36"/>
        <v>37.32</v>
      </c>
      <c r="Z51" s="39">
        <v>12</v>
      </c>
      <c r="AA51" s="119">
        <f t="shared" si="37"/>
        <v>37.32</v>
      </c>
      <c r="AB51" s="60">
        <v>12</v>
      </c>
      <c r="AC51" s="119">
        <f t="shared" si="38"/>
        <v>37.32</v>
      </c>
      <c r="AD51" s="60">
        <v>12</v>
      </c>
      <c r="AE51" s="119">
        <f t="shared" si="39"/>
        <v>37.32</v>
      </c>
      <c r="AF51" s="60">
        <v>2</v>
      </c>
      <c r="AG51" s="119">
        <f t="shared" si="40"/>
        <v>6.22</v>
      </c>
      <c r="AH51" s="60">
        <v>2</v>
      </c>
      <c r="AI51" s="119">
        <f t="shared" si="41"/>
        <v>6.22</v>
      </c>
      <c r="AJ51" s="60">
        <v>2</v>
      </c>
      <c r="AK51" s="119">
        <f t="shared" si="42"/>
        <v>6.22</v>
      </c>
      <c r="AL51" s="107">
        <v>1</v>
      </c>
      <c r="AM51" s="139">
        <f t="shared" si="43"/>
        <v>3.11</v>
      </c>
      <c r="AN51" s="60">
        <v>2</v>
      </c>
      <c r="AO51" s="119">
        <f t="shared" si="44"/>
        <v>6.22</v>
      </c>
      <c r="AP51" s="107">
        <v>2</v>
      </c>
      <c r="AQ51" s="139">
        <f t="shared" si="45"/>
        <v>6.22</v>
      </c>
      <c r="AR51" s="39">
        <v>0</v>
      </c>
      <c r="AS51" s="140">
        <f t="shared" si="46"/>
        <v>0</v>
      </c>
      <c r="AT51" s="62">
        <v>5</v>
      </c>
      <c r="AU51" s="139">
        <f t="shared" si="47"/>
        <v>15.549999999999999</v>
      </c>
    </row>
    <row r="52" spans="1:48" ht="15.75" x14ac:dyDescent="0.2">
      <c r="A52" s="39">
        <v>8</v>
      </c>
      <c r="B52" s="98" t="s">
        <v>145</v>
      </c>
      <c r="C52" s="115">
        <v>14.97</v>
      </c>
      <c r="D52" s="39">
        <v>20</v>
      </c>
      <c r="E52" s="119">
        <f t="shared" si="26"/>
        <v>299.40000000000003</v>
      </c>
      <c r="F52" s="39">
        <v>10</v>
      </c>
      <c r="G52" s="119">
        <f t="shared" si="27"/>
        <v>149.70000000000002</v>
      </c>
      <c r="H52" s="39">
        <v>10</v>
      </c>
      <c r="I52" s="119">
        <f t="shared" si="28"/>
        <v>149.70000000000002</v>
      </c>
      <c r="J52" s="39">
        <v>20</v>
      </c>
      <c r="K52" s="119">
        <f t="shared" si="29"/>
        <v>299.40000000000003</v>
      </c>
      <c r="L52" s="39">
        <v>8</v>
      </c>
      <c r="M52" s="119">
        <f t="shared" si="30"/>
        <v>119.76</v>
      </c>
      <c r="N52" s="39">
        <v>26</v>
      </c>
      <c r="O52" s="119">
        <f t="shared" si="31"/>
        <v>389.22</v>
      </c>
      <c r="P52" s="39">
        <v>20</v>
      </c>
      <c r="Q52" s="119">
        <f t="shared" si="32"/>
        <v>299.40000000000003</v>
      </c>
      <c r="R52" s="39">
        <v>6</v>
      </c>
      <c r="S52" s="119">
        <f t="shared" si="33"/>
        <v>89.820000000000007</v>
      </c>
      <c r="T52" s="39">
        <v>12</v>
      </c>
      <c r="U52" s="119">
        <f t="shared" si="34"/>
        <v>179.64000000000001</v>
      </c>
      <c r="V52" s="39">
        <v>12</v>
      </c>
      <c r="W52" s="119">
        <f t="shared" si="35"/>
        <v>179.64000000000001</v>
      </c>
      <c r="X52" s="39">
        <v>5</v>
      </c>
      <c r="Y52" s="119">
        <f t="shared" si="36"/>
        <v>74.850000000000009</v>
      </c>
      <c r="Z52" s="39">
        <v>12</v>
      </c>
      <c r="AA52" s="119">
        <f t="shared" si="37"/>
        <v>179.64000000000001</v>
      </c>
      <c r="AB52" s="60">
        <v>12</v>
      </c>
      <c r="AC52" s="119">
        <f t="shared" si="38"/>
        <v>179.64000000000001</v>
      </c>
      <c r="AD52" s="60">
        <v>12</v>
      </c>
      <c r="AE52" s="119">
        <f t="shared" si="39"/>
        <v>179.64000000000001</v>
      </c>
      <c r="AF52" s="60">
        <v>24</v>
      </c>
      <c r="AG52" s="119">
        <f t="shared" si="40"/>
        <v>359.28000000000003</v>
      </c>
      <c r="AH52" s="60">
        <v>10</v>
      </c>
      <c r="AI52" s="119">
        <f t="shared" si="41"/>
        <v>149.70000000000002</v>
      </c>
      <c r="AJ52" s="60">
        <v>4</v>
      </c>
      <c r="AK52" s="119">
        <f t="shared" si="42"/>
        <v>59.88</v>
      </c>
      <c r="AL52" s="107">
        <v>4</v>
      </c>
      <c r="AM52" s="139">
        <f t="shared" si="43"/>
        <v>59.88</v>
      </c>
      <c r="AN52" s="60">
        <v>4</v>
      </c>
      <c r="AO52" s="119">
        <f t="shared" si="44"/>
        <v>59.88</v>
      </c>
      <c r="AP52" s="107">
        <v>18</v>
      </c>
      <c r="AQ52" s="139">
        <f t="shared" si="45"/>
        <v>269.46000000000004</v>
      </c>
      <c r="AR52" s="39">
        <v>8</v>
      </c>
      <c r="AS52" s="140">
        <f t="shared" si="46"/>
        <v>119.76</v>
      </c>
      <c r="AT52" s="62">
        <v>24</v>
      </c>
      <c r="AU52" s="139">
        <f t="shared" si="47"/>
        <v>359.28000000000003</v>
      </c>
    </row>
    <row r="53" spans="1:48" ht="15.75" x14ac:dyDescent="0.2">
      <c r="A53" s="39">
        <v>9</v>
      </c>
      <c r="B53" s="121" t="s">
        <v>146</v>
      </c>
      <c r="C53" s="159">
        <v>13</v>
      </c>
      <c r="D53" s="39">
        <v>10</v>
      </c>
      <c r="E53" s="119">
        <f t="shared" si="26"/>
        <v>130</v>
      </c>
      <c r="F53" s="39">
        <v>10</v>
      </c>
      <c r="G53" s="119">
        <f t="shared" si="27"/>
        <v>130</v>
      </c>
      <c r="H53" s="39">
        <v>10</v>
      </c>
      <c r="I53" s="119">
        <f t="shared" si="28"/>
        <v>130</v>
      </c>
      <c r="J53" s="39">
        <v>10</v>
      </c>
      <c r="K53" s="119">
        <f t="shared" si="29"/>
        <v>130</v>
      </c>
      <c r="L53" s="39">
        <v>6</v>
      </c>
      <c r="M53" s="119">
        <f t="shared" si="30"/>
        <v>78</v>
      </c>
      <c r="N53" s="39">
        <v>10</v>
      </c>
      <c r="O53" s="119">
        <f t="shared" si="31"/>
        <v>130</v>
      </c>
      <c r="P53" s="39">
        <v>10</v>
      </c>
      <c r="Q53" s="119">
        <f t="shared" si="32"/>
        <v>130</v>
      </c>
      <c r="R53" s="39">
        <v>4</v>
      </c>
      <c r="S53" s="119">
        <f t="shared" si="33"/>
        <v>52</v>
      </c>
      <c r="T53" s="39">
        <v>10</v>
      </c>
      <c r="U53" s="119">
        <f t="shared" si="34"/>
        <v>130</v>
      </c>
      <c r="V53" s="39">
        <v>12</v>
      </c>
      <c r="W53" s="119">
        <f t="shared" si="35"/>
        <v>156</v>
      </c>
      <c r="X53" s="39">
        <v>5</v>
      </c>
      <c r="Y53" s="119">
        <f t="shared" si="36"/>
        <v>65</v>
      </c>
      <c r="Z53" s="39">
        <v>10</v>
      </c>
      <c r="AA53" s="119">
        <f t="shared" si="37"/>
        <v>130</v>
      </c>
      <c r="AB53" s="60">
        <v>12</v>
      </c>
      <c r="AC53" s="119">
        <f t="shared" si="38"/>
        <v>156</v>
      </c>
      <c r="AD53" s="60">
        <v>12</v>
      </c>
      <c r="AE53" s="119">
        <f t="shared" si="39"/>
        <v>156</v>
      </c>
      <c r="AF53" s="60">
        <v>6</v>
      </c>
      <c r="AG53" s="119">
        <f t="shared" si="40"/>
        <v>78</v>
      </c>
      <c r="AH53" s="60">
        <v>4</v>
      </c>
      <c r="AI53" s="119">
        <f t="shared" si="41"/>
        <v>52</v>
      </c>
      <c r="AJ53" s="60">
        <v>3</v>
      </c>
      <c r="AK53" s="119">
        <f t="shared" si="42"/>
        <v>39</v>
      </c>
      <c r="AL53" s="107">
        <v>2</v>
      </c>
      <c r="AM53" s="139">
        <f t="shared" si="43"/>
        <v>26</v>
      </c>
      <c r="AN53" s="60">
        <v>3</v>
      </c>
      <c r="AO53" s="119">
        <f t="shared" si="44"/>
        <v>39</v>
      </c>
      <c r="AP53" s="107">
        <v>6</v>
      </c>
      <c r="AQ53" s="139">
        <f t="shared" si="45"/>
        <v>78</v>
      </c>
      <c r="AR53" s="39">
        <v>0</v>
      </c>
      <c r="AS53" s="140">
        <f t="shared" si="46"/>
        <v>0</v>
      </c>
      <c r="AT53" s="62">
        <v>5</v>
      </c>
      <c r="AU53" s="139">
        <f t="shared" si="47"/>
        <v>65</v>
      </c>
    </row>
    <row r="54" spans="1:48" ht="30.75" customHeight="1" x14ac:dyDescent="0.2">
      <c r="A54" s="39">
        <v>10</v>
      </c>
      <c r="B54" s="99" t="s">
        <v>160</v>
      </c>
      <c r="C54" s="118">
        <v>31.19</v>
      </c>
      <c r="D54" s="39">
        <v>0</v>
      </c>
      <c r="E54" s="119">
        <f t="shared" si="26"/>
        <v>0</v>
      </c>
      <c r="F54" s="39">
        <v>0</v>
      </c>
      <c r="G54" s="119">
        <f t="shared" si="27"/>
        <v>0</v>
      </c>
      <c r="H54" s="39">
        <v>0</v>
      </c>
      <c r="I54" s="119">
        <f t="shared" si="28"/>
        <v>0</v>
      </c>
      <c r="J54" s="39">
        <v>0</v>
      </c>
      <c r="K54" s="119">
        <f t="shared" si="29"/>
        <v>0</v>
      </c>
      <c r="L54" s="39">
        <v>0</v>
      </c>
      <c r="M54" s="119">
        <f t="shared" si="30"/>
        <v>0</v>
      </c>
      <c r="N54" s="39">
        <v>0</v>
      </c>
      <c r="O54" s="119">
        <f t="shared" si="31"/>
        <v>0</v>
      </c>
      <c r="P54" s="39"/>
      <c r="Q54" s="119">
        <f t="shared" si="32"/>
        <v>0</v>
      </c>
      <c r="R54" s="39">
        <v>0</v>
      </c>
      <c r="S54" s="119">
        <f t="shared" si="33"/>
        <v>0</v>
      </c>
      <c r="T54" s="39">
        <v>4</v>
      </c>
      <c r="U54" s="119">
        <f t="shared" si="34"/>
        <v>124.76</v>
      </c>
      <c r="V54" s="39">
        <v>2</v>
      </c>
      <c r="W54" s="119">
        <f t="shared" si="35"/>
        <v>62.38</v>
      </c>
      <c r="X54" s="39">
        <v>1</v>
      </c>
      <c r="Y54" s="119">
        <f t="shared" si="36"/>
        <v>31.19</v>
      </c>
      <c r="Z54" s="39">
        <v>4</v>
      </c>
      <c r="AA54" s="119">
        <f t="shared" si="37"/>
        <v>124.76</v>
      </c>
      <c r="AB54" s="60">
        <v>2</v>
      </c>
      <c r="AC54" s="119">
        <f t="shared" si="38"/>
        <v>62.38</v>
      </c>
      <c r="AD54" s="60">
        <v>2</v>
      </c>
      <c r="AE54" s="119">
        <f t="shared" si="39"/>
        <v>62.38</v>
      </c>
      <c r="AF54" s="60">
        <v>0</v>
      </c>
      <c r="AG54" s="119">
        <f t="shared" si="40"/>
        <v>0</v>
      </c>
      <c r="AH54" s="60">
        <v>0</v>
      </c>
      <c r="AI54" s="119">
        <f t="shared" si="41"/>
        <v>0</v>
      </c>
      <c r="AJ54" s="60">
        <v>1</v>
      </c>
      <c r="AK54" s="119">
        <f t="shared" si="42"/>
        <v>31.19</v>
      </c>
      <c r="AL54" s="107"/>
      <c r="AM54" s="139">
        <f t="shared" si="43"/>
        <v>0</v>
      </c>
      <c r="AN54" s="60">
        <v>1</v>
      </c>
      <c r="AO54" s="119">
        <f t="shared" si="44"/>
        <v>31.19</v>
      </c>
      <c r="AP54" s="107"/>
      <c r="AQ54" s="139">
        <f t="shared" si="45"/>
        <v>0</v>
      </c>
      <c r="AR54" s="39">
        <v>4</v>
      </c>
      <c r="AS54" s="140">
        <f t="shared" si="46"/>
        <v>124.76</v>
      </c>
      <c r="AT54" s="62">
        <v>12</v>
      </c>
      <c r="AU54" s="139">
        <f t="shared" si="47"/>
        <v>374.28000000000003</v>
      </c>
    </row>
    <row r="55" spans="1:48" ht="15.75" x14ac:dyDescent="0.2">
      <c r="C55" s="126" t="s">
        <v>222</v>
      </c>
      <c r="D55" s="126"/>
      <c r="E55" s="126">
        <f>SUM(E45:E54)</f>
        <v>1645.6800000000003</v>
      </c>
      <c r="F55" s="126"/>
      <c r="G55" s="126">
        <f>SUM(G45:G54)</f>
        <v>1058.1600000000001</v>
      </c>
      <c r="H55" s="126"/>
      <c r="I55" s="126">
        <f>SUM(I45:I54)</f>
        <v>1259.45</v>
      </c>
      <c r="J55" s="126"/>
      <c r="K55" s="126">
        <f>SUM(K45:K54)</f>
        <v>1654.0499999999997</v>
      </c>
      <c r="L55" s="126"/>
      <c r="M55" s="126">
        <f>SUM(M45:M54)</f>
        <v>824.45</v>
      </c>
      <c r="N55" s="126"/>
      <c r="O55" s="126">
        <f>SUM(O45:O54)</f>
        <v>1830.6899999999998</v>
      </c>
      <c r="P55" s="126"/>
      <c r="Q55" s="126">
        <f>SUM(Q45:Q54)</f>
        <v>1645.6800000000003</v>
      </c>
      <c r="R55" s="126"/>
      <c r="S55" s="126">
        <f>SUM(S45:S54)</f>
        <v>412.5</v>
      </c>
      <c r="T55" s="126"/>
      <c r="U55" s="126">
        <f>SUM(U45:U54)</f>
        <v>1157.3500000000001</v>
      </c>
      <c r="V55" s="126"/>
      <c r="W55" s="126">
        <f>SUM(W45:W54)</f>
        <v>1271.8500000000001</v>
      </c>
      <c r="X55" s="126"/>
      <c r="Y55" s="126">
        <f>SUM(Y45:Y54)</f>
        <v>689.83000000000015</v>
      </c>
      <c r="Z55" s="126"/>
      <c r="AA55" s="126">
        <f>SUM(AA45:AA54)</f>
        <v>1061.3700000000001</v>
      </c>
      <c r="AB55" s="126"/>
      <c r="AC55" s="126">
        <f>SUM(AC45:AC54)</f>
        <v>1329.8500000000001</v>
      </c>
      <c r="AD55" s="126"/>
      <c r="AE55" s="126">
        <f>SUM(AE45:AE54)</f>
        <v>1329.8500000000001</v>
      </c>
      <c r="AF55" s="126"/>
      <c r="AG55" s="126">
        <f>SUM(AG45:AG54)</f>
        <v>1260.44</v>
      </c>
      <c r="AH55" s="126"/>
      <c r="AI55" s="126">
        <f>SUM(AI45:AI54)</f>
        <v>394.98</v>
      </c>
      <c r="AJ55" s="126"/>
      <c r="AK55" s="126">
        <f>SUM(AK45:AK54)</f>
        <v>392.85</v>
      </c>
      <c r="AL55" s="126"/>
      <c r="AM55" s="126">
        <f>SUM(AM45:AM54)</f>
        <v>239.73</v>
      </c>
      <c r="AN55" s="126"/>
      <c r="AO55" s="126">
        <f>SUM(AO45:AO54)</f>
        <v>392.85</v>
      </c>
      <c r="AP55" s="126"/>
      <c r="AQ55" s="126">
        <f>SUM(AQ45:AQ54)</f>
        <v>1069.3400000000001</v>
      </c>
      <c r="AR55" s="126"/>
      <c r="AS55" s="126">
        <f>SUM(AS45:AS54)</f>
        <v>918.58</v>
      </c>
      <c r="AT55" s="126"/>
      <c r="AU55" s="138">
        <f>SUM(AU45:AU54)</f>
        <v>1664.99</v>
      </c>
    </row>
    <row r="56" spans="1:48" ht="15.75" x14ac:dyDescent="0.2">
      <c r="C56" s="125" t="s">
        <v>223</v>
      </c>
      <c r="D56" s="125"/>
      <c r="E56" s="125">
        <f>E55/12</f>
        <v>137.14000000000001</v>
      </c>
      <c r="F56" s="125"/>
      <c r="G56" s="125">
        <f>G55/12</f>
        <v>88.18</v>
      </c>
      <c r="H56" s="125"/>
      <c r="I56" s="125">
        <f>I55/12</f>
        <v>104.95416666666667</v>
      </c>
      <c r="J56" s="125"/>
      <c r="K56" s="125">
        <f>K55/12</f>
        <v>137.83749999999998</v>
      </c>
      <c r="L56" s="125"/>
      <c r="M56" s="125">
        <f>M55/12</f>
        <v>68.704166666666666</v>
      </c>
      <c r="N56" s="125"/>
      <c r="O56" s="125">
        <f>O55/12</f>
        <v>152.55749999999998</v>
      </c>
      <c r="P56" s="125"/>
      <c r="Q56" s="125">
        <f>Q55/12</f>
        <v>137.14000000000001</v>
      </c>
      <c r="R56" s="125"/>
      <c r="S56" s="125">
        <f>S55/12</f>
        <v>34.375</v>
      </c>
      <c r="T56" s="125"/>
      <c r="U56" s="125">
        <f>U55/12</f>
        <v>96.44583333333334</v>
      </c>
      <c r="V56" s="125"/>
      <c r="W56" s="125">
        <f>W55/12</f>
        <v>105.98750000000001</v>
      </c>
      <c r="X56" s="125"/>
      <c r="Y56" s="125">
        <f>Y55/12</f>
        <v>57.485833333333346</v>
      </c>
      <c r="Z56" s="125"/>
      <c r="AA56" s="125">
        <f>AA55/12</f>
        <v>88.447500000000005</v>
      </c>
      <c r="AB56" s="125"/>
      <c r="AC56" s="125">
        <f>AC55/12</f>
        <v>110.82083333333334</v>
      </c>
      <c r="AD56" s="125"/>
      <c r="AE56" s="125">
        <f>AE55/12</f>
        <v>110.82083333333334</v>
      </c>
      <c r="AF56" s="125"/>
      <c r="AG56" s="125">
        <f>AG55/12</f>
        <v>105.03666666666668</v>
      </c>
      <c r="AH56" s="125"/>
      <c r="AI56" s="125">
        <f>AI55/12</f>
        <v>32.914999999999999</v>
      </c>
      <c r="AJ56" s="125"/>
      <c r="AK56" s="125">
        <f>AK55/12</f>
        <v>32.737500000000004</v>
      </c>
      <c r="AL56" s="125"/>
      <c r="AM56" s="125">
        <f>AM55/12</f>
        <v>19.977499999999999</v>
      </c>
      <c r="AN56" s="125"/>
      <c r="AO56" s="125">
        <f t="shared" ref="AO56:AU56" si="48">AO55/12</f>
        <v>32.737500000000004</v>
      </c>
      <c r="AP56" s="125"/>
      <c r="AQ56" s="125">
        <f t="shared" si="48"/>
        <v>89.111666666666679</v>
      </c>
      <c r="AR56" s="125"/>
      <c r="AS56" s="125">
        <f t="shared" si="48"/>
        <v>76.548333333333332</v>
      </c>
      <c r="AT56" s="125"/>
      <c r="AU56" s="125">
        <f t="shared" si="48"/>
        <v>138.74916666666667</v>
      </c>
      <c r="AV56" s="40">
        <f>SUM(E56:AU56)</f>
        <v>1958.7100000000003</v>
      </c>
    </row>
    <row r="57" spans="1:48" ht="15.75" x14ac:dyDescent="0.2">
      <c r="C57" s="122" t="s">
        <v>220</v>
      </c>
      <c r="D57" s="122"/>
      <c r="E57" s="149">
        <f>E39</f>
        <v>4</v>
      </c>
      <c r="F57" s="149"/>
      <c r="G57" s="149">
        <f>G39</f>
        <v>3</v>
      </c>
      <c r="H57" s="149"/>
      <c r="I57" s="149">
        <f>I39</f>
        <v>3</v>
      </c>
      <c r="J57" s="149"/>
      <c r="K57" s="149">
        <f>K39</f>
        <v>3</v>
      </c>
      <c r="L57" s="149"/>
      <c r="M57" s="149">
        <f>M39</f>
        <v>1</v>
      </c>
      <c r="N57" s="149"/>
      <c r="O57" s="149">
        <f>O39</f>
        <v>5</v>
      </c>
      <c r="P57" s="149"/>
      <c r="Q57" s="149">
        <f>Q39</f>
        <v>2</v>
      </c>
      <c r="R57" s="149"/>
      <c r="S57" s="149">
        <f>S39</f>
        <v>1</v>
      </c>
      <c r="T57" s="149"/>
      <c r="U57" s="149">
        <f>U39</f>
        <v>2</v>
      </c>
      <c r="V57" s="149"/>
      <c r="W57" s="149">
        <f>W39</f>
        <v>1</v>
      </c>
      <c r="X57" s="149"/>
      <c r="Y57" s="149">
        <f>Y39</f>
        <v>1</v>
      </c>
      <c r="Z57" s="149"/>
      <c r="AA57" s="149">
        <f>AA39</f>
        <v>2</v>
      </c>
      <c r="AB57" s="149"/>
      <c r="AC57" s="149">
        <f>AC39</f>
        <v>1</v>
      </c>
      <c r="AD57" s="149"/>
      <c r="AE57" s="149">
        <f>AE39</f>
        <v>1</v>
      </c>
      <c r="AF57" s="149"/>
      <c r="AG57" s="149">
        <f>AG39</f>
        <v>2</v>
      </c>
      <c r="AH57" s="149"/>
      <c r="AI57" s="149">
        <f>AI39</f>
        <v>1</v>
      </c>
      <c r="AJ57" s="149"/>
      <c r="AK57" s="149">
        <f>AK39</f>
        <v>1</v>
      </c>
      <c r="AL57" s="149"/>
      <c r="AM57" s="149">
        <f>AM39</f>
        <v>1</v>
      </c>
      <c r="AN57" s="149"/>
      <c r="AO57" s="149">
        <f>AO39</f>
        <v>1</v>
      </c>
      <c r="AP57" s="149"/>
      <c r="AQ57" s="149">
        <f>AQ39</f>
        <v>1</v>
      </c>
      <c r="AR57" s="149"/>
      <c r="AS57" s="149">
        <f>AS39</f>
        <v>1</v>
      </c>
      <c r="AT57" s="149"/>
      <c r="AU57" s="150">
        <f>AU39</f>
        <v>1</v>
      </c>
    </row>
    <row r="58" spans="1:48" ht="15.75" x14ac:dyDescent="0.2">
      <c r="C58" s="124" t="s">
        <v>221</v>
      </c>
      <c r="D58" s="124"/>
      <c r="E58" s="124">
        <f>E56/E57</f>
        <v>34.285000000000004</v>
      </c>
      <c r="F58" s="124"/>
      <c r="G58" s="127">
        <f>G56/G57</f>
        <v>29.393333333333334</v>
      </c>
      <c r="H58" s="124"/>
      <c r="I58" s="124">
        <f>I56/I57</f>
        <v>34.984722222222224</v>
      </c>
      <c r="J58" s="124"/>
      <c r="K58" s="124">
        <f>K56/K57</f>
        <v>45.945833333333326</v>
      </c>
      <c r="L58" s="124"/>
      <c r="M58" s="124">
        <f>M56/M57</f>
        <v>68.704166666666666</v>
      </c>
      <c r="N58" s="124"/>
      <c r="O58" s="124">
        <f>O56/O57</f>
        <v>30.511499999999995</v>
      </c>
      <c r="P58" s="124"/>
      <c r="Q58" s="124">
        <f>Q56/Q57</f>
        <v>68.570000000000007</v>
      </c>
      <c r="R58" s="124"/>
      <c r="S58" s="124">
        <f>S56/S57</f>
        <v>34.375</v>
      </c>
      <c r="T58" s="124"/>
      <c r="U58" s="124">
        <f>U56/U57</f>
        <v>48.22291666666667</v>
      </c>
      <c r="V58" s="124"/>
      <c r="W58" s="124">
        <f>W56/W57</f>
        <v>105.98750000000001</v>
      </c>
      <c r="X58" s="124"/>
      <c r="Y58" s="124">
        <f>Y56/Y57</f>
        <v>57.485833333333346</v>
      </c>
      <c r="Z58" s="124"/>
      <c r="AA58" s="124">
        <f>AA56/AA57</f>
        <v>44.223750000000003</v>
      </c>
      <c r="AB58" s="124"/>
      <c r="AC58" s="124">
        <f>AC56/AC57</f>
        <v>110.82083333333334</v>
      </c>
      <c r="AD58" s="124"/>
      <c r="AE58" s="124">
        <f>AE56/AE57</f>
        <v>110.82083333333334</v>
      </c>
      <c r="AF58" s="124"/>
      <c r="AG58" s="124">
        <f>AG56/AG57</f>
        <v>52.518333333333338</v>
      </c>
      <c r="AH58" s="124"/>
      <c r="AI58" s="124">
        <f>AI56/AI57</f>
        <v>32.914999999999999</v>
      </c>
      <c r="AJ58" s="124"/>
      <c r="AK58" s="124">
        <f>AK56/AK57</f>
        <v>32.737500000000004</v>
      </c>
      <c r="AL58" s="124"/>
      <c r="AM58" s="124">
        <f>AM56/AM57</f>
        <v>19.977499999999999</v>
      </c>
      <c r="AN58" s="124"/>
      <c r="AO58" s="124">
        <f t="shared" ref="AO58:AU58" si="49">AO56/AO57</f>
        <v>32.737500000000004</v>
      </c>
      <c r="AP58" s="124"/>
      <c r="AQ58" s="124">
        <f t="shared" si="49"/>
        <v>89.111666666666679</v>
      </c>
      <c r="AR58" s="124"/>
      <c r="AS58" s="124">
        <f t="shared" si="49"/>
        <v>76.548333333333332</v>
      </c>
      <c r="AT58" s="124"/>
      <c r="AU58" s="124">
        <f t="shared" si="49"/>
        <v>138.74916666666667</v>
      </c>
    </row>
    <row r="60" spans="1:48" x14ac:dyDescent="0.2">
      <c r="E60" s="120"/>
    </row>
    <row r="61" spans="1:48" x14ac:dyDescent="0.2">
      <c r="E61" s="120"/>
    </row>
    <row r="62" spans="1:48" x14ac:dyDescent="0.2">
      <c r="E62" s="120"/>
      <c r="AS62" s="212" t="s">
        <v>253</v>
      </c>
      <c r="AT62" s="212"/>
      <c r="AU62" s="212"/>
      <c r="AV62" s="41">
        <f>AV38+AV56</f>
        <v>12429.02</v>
      </c>
    </row>
    <row r="63" spans="1:48" x14ac:dyDescent="0.2">
      <c r="A63" s="163"/>
      <c r="B63" s="40"/>
      <c r="C63" s="106"/>
      <c r="D63" s="109"/>
      <c r="E63" s="106"/>
      <c r="F63" s="113"/>
      <c r="G63" s="106"/>
      <c r="H63" s="113"/>
      <c r="I63" s="106"/>
      <c r="J63" s="113"/>
      <c r="K63" s="106"/>
      <c r="L63" s="113"/>
      <c r="M63" s="106"/>
      <c r="N63" s="113"/>
      <c r="O63" s="106"/>
      <c r="P63" s="113"/>
      <c r="Q63" s="106"/>
      <c r="R63" s="113"/>
      <c r="S63" s="106"/>
      <c r="T63" s="113"/>
      <c r="U63" s="106"/>
      <c r="V63" s="113"/>
      <c r="W63" s="106"/>
      <c r="X63" s="113"/>
      <c r="Y63" s="106"/>
      <c r="Z63" s="113"/>
      <c r="AA63" s="106"/>
      <c r="AB63" s="113"/>
      <c r="AC63" s="106"/>
      <c r="AD63" s="113"/>
      <c r="AE63" s="106"/>
      <c r="AF63" s="113"/>
      <c r="AG63" s="106"/>
      <c r="AH63" s="113"/>
      <c r="AI63" s="106"/>
      <c r="AJ63" s="113"/>
      <c r="AK63" s="114"/>
      <c r="AL63" s="114"/>
      <c r="AM63" s="106"/>
      <c r="AN63" s="113"/>
      <c r="AO63" s="106"/>
      <c r="AP63" s="113"/>
      <c r="AQ63" s="106"/>
      <c r="AR63" s="113"/>
      <c r="AS63" s="40"/>
      <c r="AT63"/>
      <c r="AU63"/>
      <c r="AV63"/>
    </row>
  </sheetData>
  <mergeCells count="89">
    <mergeCell ref="AR43:AS43"/>
    <mergeCell ref="AT42:AU42"/>
    <mergeCell ref="AT43:AU43"/>
    <mergeCell ref="AS62:AU62"/>
    <mergeCell ref="AL43:AM43"/>
    <mergeCell ref="AN42:AO42"/>
    <mergeCell ref="AN43:AO43"/>
    <mergeCell ref="AP42:AQ42"/>
    <mergeCell ref="AP43:AQ43"/>
    <mergeCell ref="AR6:AS6"/>
    <mergeCell ref="AR5:AS5"/>
    <mergeCell ref="AT5:AU5"/>
    <mergeCell ref="AT6:AU6"/>
    <mergeCell ref="AL42:AM42"/>
    <mergeCell ref="AR42:AS42"/>
    <mergeCell ref="AL5:AM5"/>
    <mergeCell ref="AL6:AM6"/>
    <mergeCell ref="AN5:AO5"/>
    <mergeCell ref="AN6:AO6"/>
    <mergeCell ref="AP5:AQ5"/>
    <mergeCell ref="AP6:AQ6"/>
    <mergeCell ref="AH6:AI6"/>
    <mergeCell ref="AH5:AI5"/>
    <mergeCell ref="AH42:AI42"/>
    <mergeCell ref="AH43:AI43"/>
    <mergeCell ref="AJ5:AK5"/>
    <mergeCell ref="AJ6:AK6"/>
    <mergeCell ref="AJ42:AK42"/>
    <mergeCell ref="AJ43:AK43"/>
    <mergeCell ref="AD5:AE5"/>
    <mergeCell ref="AD6:AE6"/>
    <mergeCell ref="AD42:AE42"/>
    <mergeCell ref="AD43:AE43"/>
    <mergeCell ref="AF5:AG5"/>
    <mergeCell ref="AF6:AG6"/>
    <mergeCell ref="AF42:AG42"/>
    <mergeCell ref="AF43:AG43"/>
    <mergeCell ref="Z5:AA5"/>
    <mergeCell ref="Z6:AA6"/>
    <mergeCell ref="Z42:AA42"/>
    <mergeCell ref="Z43:AA43"/>
    <mergeCell ref="AB5:AC5"/>
    <mergeCell ref="AB6:AC6"/>
    <mergeCell ref="AB42:AC42"/>
    <mergeCell ref="AB43:AC43"/>
    <mergeCell ref="V5:W5"/>
    <mergeCell ref="V6:W6"/>
    <mergeCell ref="V42:W42"/>
    <mergeCell ref="V43:W43"/>
    <mergeCell ref="X5:Y5"/>
    <mergeCell ref="X6:Y6"/>
    <mergeCell ref="X42:Y42"/>
    <mergeCell ref="X43:Y43"/>
    <mergeCell ref="T5:U5"/>
    <mergeCell ref="T6:U6"/>
    <mergeCell ref="N42:O42"/>
    <mergeCell ref="N43:O43"/>
    <mergeCell ref="P42:Q42"/>
    <mergeCell ref="P43:Q43"/>
    <mergeCell ref="R42:S42"/>
    <mergeCell ref="R43:S43"/>
    <mergeCell ref="T42:U42"/>
    <mergeCell ref="T43:U43"/>
    <mergeCell ref="N5:O5"/>
    <mergeCell ref="N6:O6"/>
    <mergeCell ref="P5:Q5"/>
    <mergeCell ref="P6:Q6"/>
    <mergeCell ref="R5:S5"/>
    <mergeCell ref="R6:S6"/>
    <mergeCell ref="H43:I43"/>
    <mergeCell ref="J42:K42"/>
    <mergeCell ref="J43:K43"/>
    <mergeCell ref="L42:M42"/>
    <mergeCell ref="L43:M43"/>
    <mergeCell ref="J6:K6"/>
    <mergeCell ref="J5:K5"/>
    <mergeCell ref="L6:M6"/>
    <mergeCell ref="L5:M5"/>
    <mergeCell ref="H42:I42"/>
    <mergeCell ref="D5:E5"/>
    <mergeCell ref="F5:G5"/>
    <mergeCell ref="F6:G6"/>
    <mergeCell ref="H6:I6"/>
    <mergeCell ref="H5:I5"/>
    <mergeCell ref="D42:E42"/>
    <mergeCell ref="D43:E43"/>
    <mergeCell ref="F43:G43"/>
    <mergeCell ref="F42:G42"/>
    <mergeCell ref="D6:E6"/>
  </mergeCells>
  <pageMargins left="0.11811023622047245" right="0.11811023622047245" top="0.39370078740157483" bottom="0.39370078740157483" header="0.31496062992125984" footer="0.31496062992125984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Totais</vt:lpstr>
      <vt:lpstr>Planilha Serviços</vt:lpstr>
      <vt:lpstr>Materiais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Admin</cp:lastModifiedBy>
  <cp:lastPrinted>2022-05-02T13:01:14Z</cp:lastPrinted>
  <dcterms:created xsi:type="dcterms:W3CDTF">2010-12-08T17:56:29Z</dcterms:created>
  <dcterms:modified xsi:type="dcterms:W3CDTF">2022-05-02T20:21:11Z</dcterms:modified>
</cp:coreProperties>
</file>